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hr-fs-fs01\Home\jhowerton\Desktop\LimMon\CY Worksheets\"/>
    </mc:Choice>
  </mc:AlternateContent>
  <xr:revisionPtr revIDLastSave="0" documentId="13_ncr:1_{9A930058-61EE-40D0-AE3A-D41AD39B5F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3" r:id="rId1"/>
    <sheet name="CY2021" sheetId="1" r:id="rId2"/>
    <sheet name="Info" sheetId="12" r:id="rId3"/>
    <sheet name="Deadlines" sheetId="9" r:id="rId4"/>
    <sheet name="Help" sheetId="14" r:id="rId5"/>
    <sheet name="Printable" sheetId="15" r:id="rId6"/>
  </sheets>
  <definedNames>
    <definedName name="Deadlines">Deadlines!#REF!</definedName>
    <definedName name="_xlnm.Print_Area" localSheetId="1">'CY2021'!$M$1</definedName>
    <definedName name="_xlnm.Print_Area" localSheetId="3">Deadlines!$A$2</definedName>
    <definedName name="_xlnm.Print_Area" localSheetId="4">Help!$A$25</definedName>
    <definedName name="_xlnm.Print_Area" localSheetId="2">Info!$P$5</definedName>
    <definedName name="_xlnm.Print_Area" localSheetId="5">Printable!$A$2:$H$37</definedName>
    <definedName name="_xlnm.Print_Area" localSheetId="0">Start!$A$31:$B$33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9" i="14" l="1"/>
  <c r="M21" i="14"/>
  <c r="AP34" i="9" l="1"/>
  <c r="AP35" i="9"/>
  <c r="AP36" i="9" s="1"/>
  <c r="AP37" i="9" s="1"/>
  <c r="AP38" i="9" s="1"/>
  <c r="AP39" i="9" s="1"/>
  <c r="AP40" i="9" s="1"/>
  <c r="AP41" i="9" s="1"/>
  <c r="AP42" i="9" s="1"/>
  <c r="AP43" i="9" s="1"/>
  <c r="AP44" i="9" s="1"/>
  <c r="AP45" i="9" s="1"/>
  <c r="AP46" i="9" s="1"/>
  <c r="AP47" i="9" s="1"/>
  <c r="AP48" i="9" s="1"/>
  <c r="AP49" i="9" s="1"/>
  <c r="AP50" i="9" s="1"/>
  <c r="AP51" i="9" s="1"/>
  <c r="AP52" i="9" s="1"/>
  <c r="AP53" i="9" s="1"/>
  <c r="AP54" i="9" s="1"/>
  <c r="AP55" i="9" s="1"/>
  <c r="AP56" i="9" s="1"/>
  <c r="AP33" i="9"/>
  <c r="G9" i="15" l="1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8" i="15"/>
  <c r="H32" i="9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34" i="1"/>
  <c r="C34" i="1"/>
  <c r="D34" i="1"/>
  <c r="A10" i="1"/>
  <c r="A11" i="1" s="1"/>
  <c r="G8" i="1"/>
  <c r="A9" i="1"/>
  <c r="G9" i="1" s="1"/>
  <c r="A12" i="1" l="1"/>
  <c r="G11" i="1"/>
  <c r="G10" i="1"/>
  <c r="B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8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E31" i="15" s="1"/>
  <c r="B32" i="15"/>
  <c r="B33" i="15"/>
  <c r="A13" i="1" l="1"/>
  <c r="G12" i="1"/>
  <c r="E28" i="15"/>
  <c r="E16" i="15"/>
  <c r="E30" i="15"/>
  <c r="E23" i="15"/>
  <c r="D34" i="15"/>
  <c r="E17" i="15"/>
  <c r="E29" i="15"/>
  <c r="E12" i="15"/>
  <c r="E11" i="15"/>
  <c r="E22" i="15"/>
  <c r="E19" i="15"/>
  <c r="E24" i="15"/>
  <c r="E18" i="15"/>
  <c r="E10" i="15"/>
  <c r="C34" i="15"/>
  <c r="H34" i="15"/>
  <c r="E15" i="15"/>
  <c r="E26" i="15"/>
  <c r="E14" i="15"/>
  <c r="E25" i="15"/>
  <c r="E13" i="15"/>
  <c r="E27" i="15"/>
  <c r="E33" i="15"/>
  <c r="E21" i="15"/>
  <c r="E9" i="15"/>
  <c r="E32" i="15"/>
  <c r="E20" i="15"/>
  <c r="B34" i="15"/>
  <c r="E8" i="15"/>
  <c r="G13" i="1" l="1"/>
  <c r="A14" i="1"/>
  <c r="E34" i="15"/>
  <c r="B34" i="1"/>
  <c r="E34" i="1" s="1"/>
  <c r="A15" i="1" l="1"/>
  <c r="G14" i="1"/>
  <c r="A32" i="13"/>
  <c r="G5" i="1" l="1"/>
  <c r="G5" i="15"/>
  <c r="A5" i="1"/>
  <c r="A5" i="15"/>
  <c r="A16" i="1"/>
  <c r="G15" i="1"/>
  <c r="K3" i="1"/>
  <c r="G35" i="1" s="1"/>
  <c r="K3" i="15"/>
  <c r="A6" i="15"/>
  <c r="G6" i="15"/>
  <c r="AK7" i="14"/>
  <c r="AP9" i="14" s="1"/>
  <c r="M7" i="14"/>
  <c r="R9" i="14" s="1"/>
  <c r="G6" i="1"/>
  <c r="A6" i="1"/>
  <c r="AP21" i="14"/>
  <c r="R23" i="14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G16" i="1" l="1"/>
  <c r="A17" i="1"/>
  <c r="G35" i="15"/>
  <c r="A35" i="15"/>
  <c r="AA31" i="14"/>
  <c r="C31" i="14"/>
  <c r="A18" i="1" l="1"/>
  <c r="G17" i="1"/>
  <c r="A35" i="1"/>
  <c r="A19" i="1" l="1"/>
  <c r="G18" i="1"/>
  <c r="A20" i="1" l="1"/>
  <c r="G19" i="1"/>
  <c r="G20" i="1" l="1"/>
  <c r="A21" i="1"/>
  <c r="A22" i="1" l="1"/>
  <c r="G21" i="1"/>
  <c r="A23" i="1" l="1"/>
  <c r="G22" i="1"/>
  <c r="A24" i="1" l="1"/>
  <c r="G23" i="1"/>
  <c r="A25" i="1" l="1"/>
  <c r="G24" i="1"/>
  <c r="G25" i="1" l="1"/>
  <c r="A26" i="1"/>
  <c r="A27" i="1" l="1"/>
  <c r="G26" i="1"/>
  <c r="A28" i="1" l="1"/>
  <c r="G27" i="1"/>
  <c r="A29" i="1" l="1"/>
  <c r="G28" i="1"/>
  <c r="A30" i="1" l="1"/>
  <c r="G29" i="1"/>
  <c r="A31" i="1" l="1"/>
  <c r="G30" i="1"/>
  <c r="A32" i="1" l="1"/>
  <c r="G31" i="1"/>
  <c r="A33" i="1" l="1"/>
  <c r="G33" i="1" s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Howerton,Jacqueline L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Employer 5.14% and Mandatory Empoyee 3.00% contributions </t>
        </r>
        <r>
          <rPr>
            <b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count toward this limit</t>
        </r>
      </text>
    </comment>
  </commentList>
</comments>
</file>

<file path=xl/sharedStrings.xml><?xml version="1.0" encoding="utf-8"?>
<sst xmlns="http://schemas.openxmlformats.org/spreadsheetml/2006/main" count="141" uniqueCount="79">
  <si>
    <t>TOTALS</t>
  </si>
  <si>
    <t>403(b) Plan(s)</t>
  </si>
  <si>
    <r>
      <rPr>
        <b/>
        <sz val="11"/>
        <rFont val="Calibri"/>
        <family val="2"/>
        <scheme val="minor"/>
      </rPr>
      <t>Paycheck Date</t>
    </r>
    <r>
      <rPr>
        <sz val="11"/>
        <rFont val="Calibri"/>
        <family val="2"/>
        <scheme val="minor"/>
      </rPr>
      <t xml:space="preserve">
(</t>
    </r>
    <r>
      <rPr>
        <sz val="8"/>
        <rFont val="Calibri"/>
        <family val="2"/>
        <scheme val="minor"/>
      </rPr>
      <t>Subject to change)</t>
    </r>
  </si>
  <si>
    <t>Voluntary SUSORP 403(b) Contributions</t>
  </si>
  <si>
    <t>Step 1:</t>
  </si>
  <si>
    <t>Complete the ORP-CHANGE-1 form</t>
  </si>
  <si>
    <t>Step 2:</t>
  </si>
  <si>
    <t>Interoffice Mail:  P.O. Box 115007</t>
  </si>
  <si>
    <t>Mailing Address:  903 W University Avenue   /   Gainesville, FL  32601   /   ATTN:  UF Benefits</t>
  </si>
  <si>
    <t>Submit the ORP-CHANGE-1 form to UF Benefits (we will complete the Employer section at the bottom)</t>
  </si>
  <si>
    <t>Fax:  352-392-5166</t>
  </si>
  <si>
    <t>Step 3:</t>
  </si>
  <si>
    <t>Monitor your paychecks closely to ensure the change has taken place.  Contact UF Benefits with any questions.</t>
  </si>
  <si>
    <t></t>
  </si>
  <si>
    <t>In myUFL, navigate to Main Menu &gt; My Self Service &gt; Payroll and Compensation &gt; View Paycheck</t>
  </si>
  <si>
    <t>In the "Before-Tax Deductions" box, look for "ORP Employee Contribution"</t>
  </si>
  <si>
    <t>For after-tax Roth UF 403(b) contributions, look in the "After-Tax Deductions" box</t>
  </si>
  <si>
    <t>For tax-deferred UF 403(b) contributions, look in the "Before-Tax Deductions" box</t>
  </si>
  <si>
    <r>
      <t xml:space="preserve">The IRS limit on </t>
    </r>
    <r>
      <rPr>
        <b/>
        <u/>
        <sz val="11"/>
        <color theme="0"/>
        <rFont val="Arial"/>
        <family val="2"/>
      </rPr>
      <t>voluntary</t>
    </r>
    <r>
      <rPr>
        <b/>
        <sz val="11"/>
        <color theme="0"/>
        <rFont val="Arial"/>
        <family val="2"/>
      </rPr>
      <t xml:space="preserve"> contributions to your 
</t>
    </r>
  </si>
  <si>
    <t>Will you be 50 years of age or older as of December 31st?</t>
  </si>
  <si>
    <t>2019 Limit</t>
  </si>
  <si>
    <t xml:space="preserve">The IRS limit on contributions to your 
</t>
  </si>
  <si>
    <t>Tax-Deferred
UF 403(b) 
Contributions</t>
  </si>
  <si>
    <t>After-Tax 
Roth UF 403(b) 
Contributions</t>
  </si>
  <si>
    <t>457 Deferred Compensation Contributions</t>
  </si>
  <si>
    <t>How to change contributions to voluntary 403(b) plans</t>
  </si>
  <si>
    <t>How to change contributions to the 457 Deferred Compensation plan</t>
  </si>
  <si>
    <t>Contact a provider company listed on the Deferred Comp website and a representative will assist you</t>
  </si>
  <si>
    <t>-OR-</t>
  </si>
  <si>
    <t>Click on the "Enroll Now" button in the top right corner of the Deferred Comp website and follow the instructions</t>
  </si>
  <si>
    <t>Monitor your paychecks closely to ensure the change has taken place.  Contact your provider company or the Bureau of Deferred Compenation with any questions.</t>
  </si>
  <si>
    <t>In the "Before-Tax Deductions" box, look for "Florida Deferred Compensation"</t>
  </si>
  <si>
    <t>Contact your provider company and a representative will assist you</t>
  </si>
  <si>
    <t>Click on the "Increase Contributions" button in the top right corner of the Deferred Comp website and follow the instructions</t>
  </si>
  <si>
    <t>457 Deferred Compensation Contribution Changes</t>
  </si>
  <si>
    <t>457 Deadline Date</t>
  </si>
  <si>
    <t>To make changes to your 457 Deferred Compensation contributions, your change must be processed by the Bureau of Deferred Compensation by the close of business on the 457 deadline date.</t>
  </si>
  <si>
    <t>403(b) Contributions</t>
  </si>
  <si>
    <t>457 Deferred Comp Contributions</t>
  </si>
  <si>
    <t>Biweekly Total</t>
  </si>
  <si>
    <t>457 Deferred Comp Plan</t>
  </si>
  <si>
    <t>Yes</t>
  </si>
  <si>
    <t>This year, I want to contribute a total of:</t>
  </si>
  <si>
    <t xml:space="preserve">The IRS limit </t>
  </si>
  <si>
    <t>So far this year, I've already contributed:</t>
  </si>
  <si>
    <t>Tax-Deferred UF 403(b)</t>
  </si>
  <si>
    <t>After-Tax Roth UF 403(b)</t>
  </si>
  <si>
    <t>457 Deferred Comp</t>
  </si>
  <si>
    <t>Standard</t>
  </si>
  <si>
    <t>Other - enter here:</t>
  </si>
  <si>
    <t>The number of remaining paychecks where I'll have these contributions:</t>
  </si>
  <si>
    <t>No</t>
  </si>
  <si>
    <t>*</t>
  </si>
  <si>
    <t>Biweekly 403(b) Contributions 
Needed to Reach Goal</t>
  </si>
  <si>
    <t>Voluntary SUSORP</t>
  </si>
  <si>
    <r>
      <t xml:space="preserve">To </t>
    </r>
    <r>
      <rPr>
        <b/>
        <sz val="14"/>
        <color rgb="FFF6903C"/>
        <rFont val="Calibri"/>
        <family val="2"/>
        <scheme val="minor"/>
      </rPr>
      <t>start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</si>
  <si>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r>
      <t xml:space="preserve">To </t>
    </r>
    <r>
      <rPr>
        <b/>
        <sz val="14"/>
        <color rgb="FFF6903C"/>
        <rFont val="Calibri"/>
        <family val="2"/>
        <scheme val="minor"/>
      </rPr>
      <t>increase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</si>
  <si>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r>
      <t xml:space="preserve">To </t>
    </r>
    <r>
      <rPr>
        <b/>
        <sz val="14"/>
        <color rgb="FFF6903C"/>
        <rFont val="Calibri"/>
        <family val="2"/>
        <scheme val="minor"/>
      </rPr>
      <t>decrease/stop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 xml:space="preserve">contributions to the </t>
    </r>
    <r>
      <rPr>
        <b/>
        <sz val="18"/>
        <color rgb="FFF6903C"/>
        <rFont val="Calibri"/>
        <family val="2"/>
        <scheme val="minor"/>
      </rPr>
      <t>457 Deferred Compensation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plan</t>
    </r>
  </si>
  <si>
    <t>Biweekly 457 Deferred Comp Contributions 
Needed to Reach Goal</t>
  </si>
  <si>
    <r>
      <t xml:space="preserve">Email:                                        </t>
    </r>
    <r>
      <rPr>
        <sz val="11"/>
        <color theme="9" tint="-0.249977111117893"/>
        <rFont val="Calibri"/>
        <family val="2"/>
        <scheme val="minor"/>
      </rPr>
      <t xml:space="preserve">IF EMAILING, DO NOT PUT YOUR SOCIAL SECURITY NUMBER ON THE FORM - Instead, please include your UF ID in the body of the email </t>
    </r>
    <r>
      <rPr>
        <sz val="11"/>
        <color theme="1"/>
        <rFont val="Calibri"/>
        <family val="2"/>
        <scheme val="minor"/>
      </rPr>
      <t xml:space="preserve">  </t>
    </r>
  </si>
  <si>
    <t>Monitor your paychecks closely to ensure the change has taken place.  Contact your provider company or the Bureau of Deferred Comp with any questions.</t>
  </si>
  <si>
    <t>Enter your biweekly contributions on this worksheet to see your calendar-year totals</t>
  </si>
  <si>
    <r>
      <t xml:space="preserve">The IRS limit on </t>
    </r>
    <r>
      <rPr>
        <b/>
        <u/>
        <sz val="11"/>
        <rFont val="Arial"/>
        <family val="2"/>
      </rPr>
      <t>voluntary</t>
    </r>
    <r>
      <rPr>
        <b/>
        <sz val="11"/>
        <rFont val="Arial"/>
        <family val="2"/>
      </rPr>
      <t xml:space="preserve"> contributions to your 
</t>
    </r>
  </si>
  <si>
    <t>Tax Deferred
UF 403(b) 
Contributions</t>
  </si>
  <si>
    <r>
      <t xml:space="preserve">SUSORP PLAN -- To </t>
    </r>
    <r>
      <rPr>
        <b/>
        <sz val="14"/>
        <color theme="9" tint="-0.249977111117893"/>
        <rFont val="Calibri"/>
        <family val="2"/>
        <scheme val="minor"/>
      </rPr>
      <t>start/increase/decrease/stop</t>
    </r>
    <r>
      <rPr>
        <b/>
        <sz val="14"/>
        <color theme="0"/>
        <rFont val="Calibri"/>
        <family val="2"/>
        <scheme val="minor"/>
      </rPr>
      <t xml:space="preserve"> your voluntary employee contributions:</t>
    </r>
  </si>
  <si>
    <t>Enter your Username and Password at the top.  New users can create a username and password by clicking the "Register" link at the top.</t>
  </si>
  <si>
    <t>Click on the "Retirement Savings" block to view your plans.  On the "University of Florida" plan, click on the "Quick Links" box and select "Contribution Amount" from the drop-down list.</t>
  </si>
  <si>
    <t>Under the "Manage you Contribution Amount" header, click on the "Contribution Amount" link.</t>
  </si>
  <si>
    <t>On the "Contribution Amount per Pay Period" screen, enter your desired contribution percentage OR flat dollar amount.</t>
  </si>
  <si>
    <t>Important:</t>
  </si>
  <si>
    <t>Click the "Change Contribution Amount" button at the bottom.</t>
  </si>
  <si>
    <t>On the next page, review your changes and click the "Submit" button at the bottom.</t>
  </si>
  <si>
    <r>
      <t xml:space="preserve">UF 403(b) PLAN -- To </t>
    </r>
    <r>
      <rPr>
        <b/>
        <sz val="14"/>
        <color theme="9" tint="-0.249977111117893"/>
        <rFont val="Calibri"/>
        <family val="2"/>
        <scheme val="minor"/>
      </rPr>
      <t xml:space="preserve">start / increase / decrease / stop </t>
    </r>
    <r>
      <rPr>
        <b/>
        <sz val="14"/>
        <color theme="0"/>
        <rFont val="Calibri"/>
        <family val="2"/>
        <scheme val="minor"/>
      </rPr>
      <t>contributions to the pre-tax UF 403(b) plan   -OR-   the after-tax Roth UF 403(b) plan:</t>
    </r>
  </si>
  <si>
    <t>The pre-tax UF 403b plan percentage OR dollar amount should be entered in the top section.</t>
  </si>
  <si>
    <t>The after-tax Roth UF 403b plan percentage OR dollar amount should be entered in the bottom section.</t>
  </si>
  <si>
    <t>Changes will take between one and two pay periods to go into effect.  Monitor your next paychecks closely to ensure the change has taken place.</t>
  </si>
  <si>
    <r>
      <t xml:space="preserve">Paycheck Date
</t>
    </r>
    <r>
      <rPr>
        <sz val="8"/>
        <color theme="0"/>
        <rFont val="Calibri"/>
        <family val="2"/>
        <scheme val="minor"/>
      </rPr>
      <t>*early paycheck date</t>
    </r>
  </si>
  <si>
    <t>Fidelity's deadline (subject to change)</t>
  </si>
  <si>
    <t>Navigate to Fidelity's NetBenefits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</si>
</sst>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1"/>
      <color rgb="FFC00000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b/>
      <sz val="18"/>
      <name val="Arial"/>
      <family val="2"/>
    </font>
    <font>
      <sz val="11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b/>
      <sz val="28"/>
      <color theme="3"/>
      <name val="Arial"/>
      <family val="2"/>
    </font>
    <font>
      <b/>
      <sz val="22"/>
      <color theme="0"/>
      <name val="Arial"/>
      <family val="2"/>
    </font>
    <font>
      <b/>
      <sz val="14"/>
      <color rgb="FFF6903C"/>
      <name val="Calibri"/>
      <family val="2"/>
      <scheme val="minor"/>
    </font>
    <font>
      <b/>
      <sz val="18"/>
      <color rgb="FFF6903C"/>
      <name val="Calibri"/>
      <family val="2"/>
      <scheme val="minor"/>
    </font>
    <font>
      <b/>
      <sz val="20"/>
      <color theme="9" tint="-0.249977111117893"/>
      <name val="Arial"/>
      <family val="2"/>
    </font>
    <font>
      <sz val="11"/>
      <color theme="3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4" fontId="4" fillId="2" borderId="1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4" fillId="2" borderId="0" xfId="0" applyFont="1" applyFill="1" applyAlignment="1" applyProtection="1">
      <alignment horizontal="center" wrapText="1"/>
    </xf>
    <xf numFmtId="4" fontId="4" fillId="3" borderId="1" xfId="0" applyNumberFormat="1" applyFont="1" applyFill="1" applyBorder="1" applyProtection="1"/>
    <xf numFmtId="0" fontId="4" fillId="2" borderId="0" xfId="0" applyFont="1" applyFill="1" applyProtection="1"/>
    <xf numFmtId="14" fontId="4" fillId="3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vertical="top" wrapText="1"/>
    </xf>
    <xf numFmtId="0" fontId="15" fillId="3" borderId="10" xfId="0" applyFont="1" applyFill="1" applyBorder="1" applyAlignment="1" applyProtection="1">
      <alignment horizontal="center" wrapText="1"/>
    </xf>
    <xf numFmtId="0" fontId="18" fillId="0" borderId="0" xfId="0" applyFont="1"/>
    <xf numFmtId="0" fontId="20" fillId="4" borderId="0" xfId="0" applyFont="1" applyFill="1"/>
    <xf numFmtId="0" fontId="21" fillId="4" borderId="0" xfId="0" applyFont="1" applyFill="1"/>
    <xf numFmtId="0" fontId="18" fillId="2" borderId="0" xfId="0" applyFont="1" applyFill="1"/>
    <xf numFmtId="0" fontId="0" fillId="2" borderId="0" xfId="0" applyFill="1"/>
    <xf numFmtId="0" fontId="16" fillId="5" borderId="0" xfId="0" applyFont="1" applyFill="1" applyAlignment="1">
      <alignment vertical="center"/>
    </xf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0" fillId="2" borderId="0" xfId="0" applyFont="1" applyFill="1"/>
    <xf numFmtId="0" fontId="19" fillId="2" borderId="0" xfId="0" applyFont="1" applyFill="1"/>
    <xf numFmtId="0" fontId="1" fillId="0" borderId="0" xfId="0" applyFont="1"/>
    <xf numFmtId="0" fontId="26" fillId="2" borderId="0" xfId="0" applyFont="1" applyFill="1" applyProtection="1"/>
    <xf numFmtId="0" fontId="0" fillId="2" borderId="0" xfId="0" applyFill="1" applyBorder="1"/>
    <xf numFmtId="0" fontId="5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Alignment="1">
      <alignment horizontal="right"/>
    </xf>
    <xf numFmtId="0" fontId="18" fillId="2" borderId="0" xfId="0" quotePrefix="1" applyFont="1" applyFill="1" applyAlignment="1">
      <alignment horizontal="right"/>
    </xf>
    <xf numFmtId="0" fontId="24" fillId="4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0" fillId="0" borderId="0" xfId="0" applyAlignment="1"/>
    <xf numFmtId="0" fontId="31" fillId="3" borderId="1" xfId="0" applyFont="1" applyFill="1" applyBorder="1" applyAlignment="1" applyProtection="1">
      <alignment horizontal="right"/>
    </xf>
    <xf numFmtId="4" fontId="31" fillId="3" borderId="1" xfId="0" applyNumberFormat="1" applyFont="1" applyFill="1" applyBorder="1" applyProtection="1"/>
    <xf numFmtId="4" fontId="31" fillId="3" borderId="1" xfId="0" applyNumberFormat="1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0" fillId="0" borderId="0" xfId="0" applyFill="1"/>
    <xf numFmtId="0" fontId="0" fillId="5" borderId="0" xfId="0" applyFill="1"/>
    <xf numFmtId="0" fontId="0" fillId="0" borderId="0" xfId="0" applyBorder="1"/>
    <xf numFmtId="0" fontId="6" fillId="2" borderId="0" xfId="0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wrapText="1"/>
    </xf>
    <xf numFmtId="4" fontId="4" fillId="2" borderId="0" xfId="0" applyNumberFormat="1" applyFont="1" applyFill="1" applyBorder="1" applyProtection="1"/>
    <xf numFmtId="4" fontId="31" fillId="2" borderId="0" xfId="0" applyNumberFormat="1" applyFont="1" applyFill="1" applyBorder="1" applyAlignment="1" applyProtection="1">
      <alignment vertical="center"/>
    </xf>
    <xf numFmtId="0" fontId="1" fillId="5" borderId="0" xfId="0" applyFont="1" applyFill="1"/>
    <xf numFmtId="0" fontId="1" fillId="2" borderId="0" xfId="0" applyFont="1" applyFill="1"/>
    <xf numFmtId="0" fontId="25" fillId="2" borderId="0" xfId="0" applyFont="1" applyFill="1"/>
    <xf numFmtId="0" fontId="1" fillId="4" borderId="0" xfId="0" applyFont="1" applyFill="1"/>
    <xf numFmtId="0" fontId="0" fillId="5" borderId="4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8" xfId="0" applyFill="1" applyBorder="1"/>
    <xf numFmtId="0" fontId="10" fillId="5" borderId="0" xfId="0" applyFont="1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2" xfId="0" applyFill="1" applyBorder="1"/>
    <xf numFmtId="0" fontId="34" fillId="5" borderId="7" xfId="0" applyFont="1" applyFill="1" applyBorder="1"/>
    <xf numFmtId="0" fontId="0" fillId="5" borderId="7" xfId="0" applyFill="1" applyBorder="1"/>
    <xf numFmtId="0" fontId="0" fillId="4" borderId="0" xfId="0" applyFill="1"/>
    <xf numFmtId="44" fontId="0" fillId="4" borderId="0" xfId="0" applyNumberFormat="1" applyFill="1" applyAlignment="1">
      <alignment vertical="center"/>
    </xf>
    <xf numFmtId="0" fontId="13" fillId="5" borderId="2" xfId="0" applyFont="1" applyFill="1" applyBorder="1"/>
    <xf numFmtId="0" fontId="12" fillId="5" borderId="2" xfId="0" applyFont="1" applyFill="1" applyBorder="1"/>
    <xf numFmtId="0" fontId="37" fillId="5" borderId="0" xfId="0" applyFont="1" applyFill="1" applyAlignment="1">
      <alignment vertical="center"/>
    </xf>
    <xf numFmtId="0" fontId="1" fillId="5" borderId="0" xfId="0" applyFont="1" applyFill="1" applyBorder="1"/>
    <xf numFmtId="0" fontId="35" fillId="5" borderId="0" xfId="0" applyFont="1" applyFill="1" applyBorder="1"/>
    <xf numFmtId="0" fontId="11" fillId="2" borderId="0" xfId="0" applyFont="1" applyFill="1" applyAlignment="1">
      <alignment vertical="center"/>
    </xf>
    <xf numFmtId="0" fontId="6" fillId="5" borderId="6" xfId="0" applyFont="1" applyFill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 wrapText="1"/>
    </xf>
    <xf numFmtId="0" fontId="6" fillId="5" borderId="7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14" fontId="18" fillId="2" borderId="8" xfId="0" applyNumberFormat="1" applyFont="1" applyFill="1" applyBorder="1" applyAlignment="1"/>
    <xf numFmtId="0" fontId="34" fillId="5" borderId="0" xfId="0" applyFont="1" applyFill="1" applyBorder="1" applyProtection="1">
      <protection locked="0"/>
    </xf>
    <xf numFmtId="0" fontId="34" fillId="5" borderId="0" xfId="0" applyFont="1" applyFill="1" applyProtection="1">
      <protection locked="0"/>
    </xf>
    <xf numFmtId="14" fontId="4" fillId="2" borderId="0" xfId="0" applyNumberFormat="1" applyFont="1" applyFill="1" applyProtection="1"/>
    <xf numFmtId="0" fontId="41" fillId="4" borderId="0" xfId="0" applyFont="1" applyFill="1"/>
    <xf numFmtId="0" fontId="45" fillId="2" borderId="0" xfId="0" applyFont="1" applyFill="1" applyBorder="1" applyAlignment="1" applyProtection="1">
      <alignment horizontal="left" vertical="top" wrapText="1"/>
    </xf>
    <xf numFmtId="0" fontId="46" fillId="2" borderId="0" xfId="0" applyFont="1" applyFill="1" applyProtection="1"/>
    <xf numFmtId="0" fontId="47" fillId="2" borderId="0" xfId="0" applyFont="1" applyFill="1" applyBorder="1" applyAlignment="1" applyProtection="1">
      <alignment horizontal="left" vertical="top" wrapText="1"/>
    </xf>
    <xf numFmtId="0" fontId="48" fillId="2" borderId="0" xfId="0" applyFont="1" applyFill="1" applyProtection="1"/>
    <xf numFmtId="4" fontId="4" fillId="2" borderId="1" xfId="0" applyNumberFormat="1" applyFont="1" applyFill="1" applyBorder="1" applyProtection="1"/>
    <xf numFmtId="0" fontId="36" fillId="5" borderId="0" xfId="0" applyFont="1" applyFill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2" borderId="0" xfId="0" applyFont="1" applyFill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9" fillId="5" borderId="15" xfId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right" vertical="center" wrapText="1"/>
    </xf>
    <xf numFmtId="0" fontId="11" fillId="4" borderId="2" xfId="0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 applyProtection="1">
      <alignment horizontal="right" vertical="center" wrapText="1"/>
    </xf>
    <xf numFmtId="0" fontId="11" fillId="4" borderId="15" xfId="0" applyFont="1" applyFill="1" applyBorder="1" applyAlignment="1" applyProtection="1">
      <alignment horizontal="right" vertical="center" wrapText="1"/>
    </xf>
    <xf numFmtId="0" fontId="16" fillId="5" borderId="0" xfId="0" applyFont="1" applyFill="1" applyAlignment="1">
      <alignment horizontal="left" vertical="center"/>
    </xf>
    <xf numFmtId="14" fontId="18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center" wrapText="1"/>
    </xf>
    <xf numFmtId="0" fontId="30" fillId="4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right"/>
    </xf>
    <xf numFmtId="164" fontId="32" fillId="4" borderId="11" xfId="0" applyNumberFormat="1" applyFont="1" applyFill="1" applyBorder="1" applyAlignment="1" applyProtection="1">
      <alignment horizontal="center"/>
      <protection locked="0"/>
    </xf>
    <xf numFmtId="164" fontId="32" fillId="4" borderId="12" xfId="0" applyNumberFormat="1" applyFont="1" applyFill="1" applyBorder="1" applyAlignment="1" applyProtection="1">
      <alignment horizontal="center"/>
      <protection locked="0"/>
    </xf>
    <xf numFmtId="164" fontId="32" fillId="4" borderId="13" xfId="0" applyNumberFormat="1" applyFont="1" applyFill="1" applyBorder="1" applyAlignment="1" applyProtection="1">
      <alignment horizontal="center"/>
      <protection locked="0"/>
    </xf>
    <xf numFmtId="164" fontId="32" fillId="4" borderId="1" xfId="0" applyNumberFormat="1" applyFont="1" applyFill="1" applyBorder="1" applyAlignment="1">
      <alignment horizontal="center"/>
    </xf>
    <xf numFmtId="164" fontId="32" fillId="4" borderId="1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right"/>
    </xf>
    <xf numFmtId="164" fontId="29" fillId="5" borderId="2" xfId="0" applyNumberFormat="1" applyFont="1" applyFill="1" applyBorder="1" applyAlignment="1">
      <alignment horizontal="center"/>
    </xf>
    <xf numFmtId="164" fontId="29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top" wrapText="1"/>
    </xf>
    <xf numFmtId="1" fontId="32" fillId="4" borderId="1" xfId="0" applyNumberFormat="1" applyFont="1" applyFill="1" applyBorder="1" applyAlignment="1">
      <alignment horizontal="center"/>
    </xf>
    <xf numFmtId="1" fontId="32" fillId="4" borderId="1" xfId="0" applyNumberFormat="1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164" fontId="33" fillId="5" borderId="4" xfId="0" applyNumberFormat="1" applyFont="1" applyFill="1" applyBorder="1" applyAlignment="1">
      <alignment horizontal="center" vertical="center"/>
    </xf>
    <xf numFmtId="164" fontId="33" fillId="5" borderId="3" xfId="0" applyNumberFormat="1" applyFont="1" applyFill="1" applyBorder="1" applyAlignment="1">
      <alignment horizontal="center" vertical="center"/>
    </xf>
    <xf numFmtId="164" fontId="33" fillId="5" borderId="5" xfId="0" applyNumberFormat="1" applyFont="1" applyFill="1" applyBorder="1" applyAlignment="1">
      <alignment horizontal="center" vertical="center"/>
    </xf>
    <xf numFmtId="164" fontId="33" fillId="5" borderId="6" xfId="0" applyNumberFormat="1" applyFont="1" applyFill="1" applyBorder="1" applyAlignment="1">
      <alignment horizontal="center" vertical="center"/>
    </xf>
    <xf numFmtId="164" fontId="33" fillId="5" borderId="2" xfId="0" applyNumberFormat="1" applyFont="1" applyFill="1" applyBorder="1" applyAlignment="1">
      <alignment horizontal="center" vertical="center"/>
    </xf>
    <xf numFmtId="164" fontId="33" fillId="5" borderId="7" xfId="0" applyNumberFormat="1" applyFont="1" applyFill="1" applyBorder="1" applyAlignment="1">
      <alignment horizontal="center" vertical="center"/>
    </xf>
    <xf numFmtId="164" fontId="33" fillId="5" borderId="1" xfId="0" applyNumberFormat="1" applyFont="1" applyFill="1" applyBorder="1" applyAlignment="1">
      <alignment horizontal="center" vertical="center"/>
    </xf>
    <xf numFmtId="0" fontId="43" fillId="7" borderId="8" xfId="0" applyFont="1" applyFill="1" applyBorder="1" applyAlignment="1" applyProtection="1">
      <alignment horizontal="center" vertical="center" wrapText="1"/>
    </xf>
    <xf numFmtId="0" fontId="43" fillId="7" borderId="0" xfId="0" applyFont="1" applyFill="1" applyBorder="1" applyAlignment="1" applyProtection="1">
      <alignment horizontal="center" vertical="center" wrapText="1"/>
    </xf>
    <xf numFmtId="0" fontId="43" fillId="7" borderId="9" xfId="0" applyFont="1" applyFill="1" applyBorder="1" applyAlignment="1" applyProtection="1">
      <alignment horizontal="center" vertical="center" wrapText="1"/>
    </xf>
    <xf numFmtId="0" fontId="43" fillId="7" borderId="14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right" vertical="center" wrapText="1"/>
    </xf>
    <xf numFmtId="0" fontId="9" fillId="7" borderId="2" xfId="0" applyFont="1" applyFill="1" applyBorder="1" applyAlignment="1" applyProtection="1">
      <alignment horizontal="right" vertical="center" wrapText="1"/>
    </xf>
    <xf numFmtId="0" fontId="9" fillId="7" borderId="7" xfId="0" applyFont="1" applyFill="1" applyBorder="1" applyAlignment="1" applyProtection="1">
      <alignment horizontal="right" vertical="center" wrapText="1"/>
    </xf>
    <xf numFmtId="0" fontId="9" fillId="7" borderId="15" xfId="0" applyFont="1" applyFill="1" applyBorder="1" applyAlignment="1" applyProtection="1">
      <alignment horizontal="right" vertical="center" wrapText="1"/>
    </xf>
    <xf numFmtId="0" fontId="45" fillId="2" borderId="3" xfId="0" applyFont="1" applyFill="1" applyBorder="1" applyAlignment="1" applyProtection="1">
      <alignment horizontal="left" vertical="top" wrapText="1"/>
    </xf>
    <xf numFmtId="0" fontId="45" fillId="2" borderId="0" xfId="0" applyFont="1" applyFill="1" applyBorder="1" applyAlignment="1" applyProtection="1">
      <alignment horizontal="left" vertical="top" wrapText="1"/>
    </xf>
    <xf numFmtId="0" fontId="42" fillId="6" borderId="4" xfId="0" applyFont="1" applyFill="1" applyBorder="1" applyAlignment="1" applyProtection="1">
      <alignment horizontal="center" vertical="center" wrapText="1"/>
    </xf>
    <xf numFmtId="0" fontId="42" fillId="6" borderId="3" xfId="0" applyFont="1" applyFill="1" applyBorder="1" applyAlignment="1" applyProtection="1">
      <alignment horizontal="center" vertical="center" wrapText="1"/>
    </xf>
    <xf numFmtId="0" fontId="42" fillId="6" borderId="5" xfId="0" applyFont="1" applyFill="1" applyBorder="1" applyAlignment="1" applyProtection="1">
      <alignment horizontal="center" vertical="center" wrapText="1"/>
    </xf>
    <xf numFmtId="0" fontId="42" fillId="6" borderId="10" xfId="0" applyFont="1" applyFill="1" applyBorder="1" applyAlignment="1" applyProtection="1">
      <alignment horizontal="center" vertical="center" wrapText="1"/>
    </xf>
    <xf numFmtId="0" fontId="43" fillId="7" borderId="4" xfId="0" applyFont="1" applyFill="1" applyBorder="1" applyAlignment="1" applyProtection="1">
      <alignment horizontal="center" vertical="center" wrapText="1"/>
    </xf>
    <xf numFmtId="0" fontId="43" fillId="7" borderId="3" xfId="0" applyFont="1" applyFill="1" applyBorder="1" applyAlignment="1" applyProtection="1">
      <alignment horizontal="center" vertical="center" wrapText="1"/>
    </xf>
    <xf numFmtId="0" fontId="43" fillId="7" borderId="5" xfId="0" applyFont="1" applyFill="1" applyBorder="1" applyAlignment="1" applyProtection="1">
      <alignment horizontal="center" vertical="center" wrapText="1"/>
    </xf>
    <xf numFmtId="0" fontId="43" fillId="7" borderId="10" xfId="0" applyFont="1" applyFill="1" applyBorder="1" applyAlignment="1" applyProtection="1">
      <alignment horizontal="center" vertical="center" wrapText="1"/>
    </xf>
    <xf numFmtId="0" fontId="49" fillId="0" borderId="0" xfId="0" applyFont="1" applyFill="1"/>
    <xf numFmtId="0" fontId="22" fillId="2" borderId="0" xfId="0" applyFont="1" applyFill="1" applyAlignment="1">
      <alignment horizontal="right"/>
    </xf>
    <xf numFmtId="0" fontId="13" fillId="5" borderId="0" xfId="0" applyFont="1" applyFill="1"/>
    <xf numFmtId="0" fontId="0" fillId="4" borderId="0" xfId="0" applyFill="1" applyAlignment="1"/>
    <xf numFmtId="14" fontId="0" fillId="2" borderId="0" xfId="0" applyNumberFormat="1" applyFill="1"/>
    <xf numFmtId="14" fontId="0" fillId="2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15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0" tint="-0.499984740745262"/>
        </patternFill>
      </fill>
    </dxf>
    <dxf>
      <font>
        <color theme="9" tint="-0.24994659260841701"/>
      </font>
    </dxf>
    <dxf>
      <font>
        <color theme="9" tint="-0.24994659260841701"/>
      </font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 patternType="gray0625"/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69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Z1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fmlaLink="AD7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AD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F7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checked="Checked" firstButton="1" fmlaLink="F2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Y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!A1"/><Relationship Id="rId7" Type="http://schemas.openxmlformats.org/officeDocument/2006/relationships/hyperlink" Target="#Printable!A1"/><Relationship Id="rId2" Type="http://schemas.openxmlformats.org/officeDocument/2006/relationships/hyperlink" Target="https://benefits.hr.ufl.edu/retirement/voluntary/voluntary-403b-plans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benefits.hr.ufl.edu/retirement/voluntary/voluntary-457-deferred-compensation-plan/" TargetMode="External"/><Relationship Id="rId5" Type="http://schemas.openxmlformats.org/officeDocument/2006/relationships/hyperlink" Target="#Help!M7"/><Relationship Id="rId4" Type="http://schemas.openxmlformats.org/officeDocument/2006/relationships/hyperlink" Target="#Info!A117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eadlines!Z1"/><Relationship Id="rId3" Type="http://schemas.openxmlformats.org/officeDocument/2006/relationships/image" Target="../media/image4.png"/><Relationship Id="rId7" Type="http://schemas.openxmlformats.org/officeDocument/2006/relationships/hyperlink" Target="#'CY2021'!A1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.png"/><Relationship Id="rId11" Type="http://schemas.openxmlformats.org/officeDocument/2006/relationships/image" Target="../media/image5.png"/><Relationship Id="rId5" Type="http://schemas.openxmlformats.org/officeDocument/2006/relationships/hyperlink" Target="https://www.rol.frs.state.fl.us/forms/orp-change.pdf" TargetMode="External"/><Relationship Id="rId10" Type="http://schemas.openxmlformats.org/officeDocument/2006/relationships/hyperlink" Target="http://www.netbenefits.com/ufl" TargetMode="External"/><Relationship Id="rId4" Type="http://schemas.openxmlformats.org/officeDocument/2006/relationships/hyperlink" Target="mailto:benefits@ufl.edu?subject=SUSORP%20Change%20Form" TargetMode="External"/><Relationship Id="rId9" Type="http://schemas.openxmlformats.org/officeDocument/2006/relationships/hyperlink" Target="https://www.myfloridacfo.com/DeferredComp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fo!A117"/><Relationship Id="rId2" Type="http://schemas.openxmlformats.org/officeDocument/2006/relationships/hyperlink" Target="#'CY2021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Y2021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Y202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16</xdr:row>
      <xdr:rowOff>66675</xdr:rowOff>
    </xdr:from>
    <xdr:to>
      <xdr:col>30</xdr:col>
      <xdr:colOff>66675</xdr:colOff>
      <xdr:row>23</xdr:row>
      <xdr:rowOff>104775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53075" y="3114675"/>
          <a:ext cx="1371600" cy="1371600"/>
        </a:xfrm>
        <a:prstGeom prst="ellipse">
          <a:avLst/>
        </a:prstGeom>
        <a:solidFill>
          <a:schemeClr val="tx2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180975</xdr:colOff>
      <xdr:row>17</xdr:row>
      <xdr:rowOff>38100</xdr:rowOff>
    </xdr:from>
    <xdr:to>
      <xdr:col>29</xdr:col>
      <xdr:colOff>200024</xdr:colOff>
      <xdr:row>22</xdr:row>
      <xdr:rowOff>104775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67375" y="3114675"/>
          <a:ext cx="1162049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GO!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133350</xdr:rowOff>
        </xdr:from>
        <xdr:to>
          <xdr:col>25</xdr:col>
          <xdr:colOff>209550</xdr:colOff>
          <xdr:row>12</xdr:row>
          <xdr:rowOff>28575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133350</xdr:rowOff>
        </xdr:from>
        <xdr:to>
          <xdr:col>26</xdr:col>
          <xdr:colOff>9525</xdr:colOff>
          <xdr:row>15</xdr:row>
          <xdr:rowOff>38100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76199</xdr:rowOff>
    </xdr:from>
    <xdr:to>
      <xdr:col>5</xdr:col>
      <xdr:colOff>2143124</xdr:colOff>
      <xdr:row>5</xdr:row>
      <xdr:rowOff>104774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91199" y="76199"/>
          <a:ext cx="1800225" cy="12858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 editAs="oneCell">
    <xdr:from>
      <xdr:col>7</xdr:col>
      <xdr:colOff>504229</xdr:colOff>
      <xdr:row>1</xdr:row>
      <xdr:rowOff>464344</xdr:rowOff>
    </xdr:from>
    <xdr:to>
      <xdr:col>8</xdr:col>
      <xdr:colOff>56554</xdr:colOff>
      <xdr:row>2</xdr:row>
      <xdr:rowOff>409099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9654" y="464344"/>
          <a:ext cx="1828800" cy="41148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433981</xdr:colOff>
      <xdr:row>1</xdr:row>
      <xdr:rowOff>466725</xdr:rowOff>
    </xdr:from>
    <xdr:to>
      <xdr:col>4</xdr:col>
      <xdr:colOff>110131</xdr:colOff>
      <xdr:row>2</xdr:row>
      <xdr:rowOff>411480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06" y="466725"/>
          <a:ext cx="1828800" cy="41148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960832</xdr:colOff>
      <xdr:row>1</xdr:row>
      <xdr:rowOff>467201</xdr:rowOff>
    </xdr:from>
    <xdr:to>
      <xdr:col>2</xdr:col>
      <xdr:colOff>570307</xdr:colOff>
      <xdr:row>2</xdr:row>
      <xdr:rowOff>411956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832" y="467201"/>
          <a:ext cx="1828800" cy="411480"/>
        </a:xfrm>
        <a:prstGeom prst="rect">
          <a:avLst/>
        </a:prstGeom>
      </xdr:spPr>
    </xdr:pic>
    <xdr:clientData fPrintsWithSheet="0"/>
  </xdr:twoCellAnchor>
  <xdr:twoCellAnchor>
    <xdr:from>
      <xdr:col>0</xdr:col>
      <xdr:colOff>1075132</xdr:colOff>
      <xdr:row>2</xdr:row>
      <xdr:rowOff>59531</xdr:rowOff>
    </xdr:from>
    <xdr:to>
      <xdr:col>2</xdr:col>
      <xdr:colOff>456007</xdr:colOff>
      <xdr:row>2</xdr:row>
      <xdr:rowOff>333851</xdr:rowOff>
    </xdr:to>
    <xdr:sp macro="" textlink="">
      <xdr:nvSpPr>
        <xdr:cNvPr id="18" name="TextBox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75132" y="535781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Learn  More About 403(b)</a:t>
          </a:r>
        </a:p>
      </xdr:txBody>
    </xdr:sp>
    <xdr:clientData fPrintsWithSheet="0"/>
  </xdr:twoCellAnchor>
  <xdr:twoCellAnchor>
    <xdr:from>
      <xdr:col>2</xdr:col>
      <xdr:colOff>548281</xdr:colOff>
      <xdr:row>2</xdr:row>
      <xdr:rowOff>59055</xdr:rowOff>
    </xdr:from>
    <xdr:to>
      <xdr:col>3</xdr:col>
      <xdr:colOff>1072156</xdr:colOff>
      <xdr:row>2</xdr:row>
      <xdr:rowOff>333375</xdr:rowOff>
    </xdr:to>
    <xdr:sp macro="" textlink="">
      <xdr:nvSpPr>
        <xdr:cNvPr id="23" name="TextBox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767606" y="535305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 fPrintsWithSheet="0"/>
  </xdr:twoCellAnchor>
  <xdr:twoCellAnchor>
    <xdr:from>
      <xdr:col>7</xdr:col>
      <xdr:colOff>672107</xdr:colOff>
      <xdr:row>2</xdr:row>
      <xdr:rowOff>84297</xdr:rowOff>
    </xdr:from>
    <xdr:to>
      <xdr:col>7</xdr:col>
      <xdr:colOff>2165151</xdr:colOff>
      <xdr:row>2</xdr:row>
      <xdr:rowOff>303372</xdr:rowOff>
    </xdr:to>
    <xdr:sp macro="" textlink="">
      <xdr:nvSpPr>
        <xdr:cNvPr id="14" name="TextBox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787532" y="560547"/>
          <a:ext cx="1493044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 fPrintsWithSheet="0"/>
  </xdr:twoCellAnchor>
  <xdr:twoCellAnchor>
    <xdr:from>
      <xdr:col>5</xdr:col>
      <xdr:colOff>342900</xdr:colOff>
      <xdr:row>1</xdr:row>
      <xdr:rowOff>190500</xdr:rowOff>
    </xdr:from>
    <xdr:to>
      <xdr:col>5</xdr:col>
      <xdr:colOff>2143125</xdr:colOff>
      <xdr:row>4</xdr:row>
      <xdr:rowOff>158589</xdr:rowOff>
    </xdr:to>
    <xdr:sp macro="" textlink="">
      <xdr:nvSpPr>
        <xdr:cNvPr id="11" name="TextBox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791200" y="190500"/>
          <a:ext cx="1800225" cy="1044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Help me calculate what my biweekly</a:t>
          </a:r>
          <a:r>
            <a:rPr lang="en-US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contributions should be in order to reach my goals</a:t>
          </a:r>
          <a:endParaRPr lang="en-US" sz="11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5</xdr:col>
      <xdr:colOff>2474117</xdr:colOff>
      <xdr:row>1</xdr:row>
      <xdr:rowOff>471487</xdr:rowOff>
    </xdr:from>
    <xdr:to>
      <xdr:col>7</xdr:col>
      <xdr:colOff>635792</xdr:colOff>
      <xdr:row>2</xdr:row>
      <xdr:rowOff>416242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417" y="471487"/>
          <a:ext cx="1828800" cy="411480"/>
        </a:xfrm>
        <a:prstGeom prst="rect">
          <a:avLst/>
        </a:prstGeom>
      </xdr:spPr>
    </xdr:pic>
    <xdr:clientData fPrintsWithSheet="0"/>
  </xdr:twoCellAnchor>
  <xdr:twoCellAnchor>
    <xdr:from>
      <xdr:col>5</xdr:col>
      <xdr:colOff>2474117</xdr:colOff>
      <xdr:row>2</xdr:row>
      <xdr:rowOff>63817</xdr:rowOff>
    </xdr:from>
    <xdr:to>
      <xdr:col>7</xdr:col>
      <xdr:colOff>635792</xdr:colOff>
      <xdr:row>2</xdr:row>
      <xdr:rowOff>338137</xdr:rowOff>
    </xdr:to>
    <xdr:sp macro="" textlink="">
      <xdr:nvSpPr>
        <xdr:cNvPr id="12" name="TextBox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922417" y="540067"/>
          <a:ext cx="18288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Learn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More About Def Comp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342900</xdr:colOff>
      <xdr:row>6</xdr:row>
      <xdr:rowOff>104774</xdr:rowOff>
    </xdr:from>
    <xdr:to>
      <xdr:col>5</xdr:col>
      <xdr:colOff>2143125</xdr:colOff>
      <xdr:row>6</xdr:row>
      <xdr:rowOff>514349</xdr:rowOff>
    </xdr:to>
    <xdr:sp macro="" textlink="">
      <xdr:nvSpPr>
        <xdr:cNvPr id="13" name="Rounded Rectangl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791200" y="1809749"/>
          <a:ext cx="1800225" cy="4095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5</xdr:col>
      <xdr:colOff>342900</xdr:colOff>
      <xdr:row>6</xdr:row>
      <xdr:rowOff>142875</xdr:rowOff>
    </xdr:from>
    <xdr:to>
      <xdr:col>5</xdr:col>
      <xdr:colOff>2143125</xdr:colOff>
      <xdr:row>6</xdr:row>
      <xdr:rowOff>457200</xdr:rowOff>
    </xdr:to>
    <xdr:sp macro="" textlink="">
      <xdr:nvSpPr>
        <xdr:cNvPr id="15" name="TextBox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791200" y="1847850"/>
          <a:ext cx="18002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Printable Version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111</xdr:row>
      <xdr:rowOff>9525</xdr:rowOff>
    </xdr:from>
    <xdr:to>
      <xdr:col>2</xdr:col>
      <xdr:colOff>57150</xdr:colOff>
      <xdr:row>112</xdr:row>
      <xdr:rowOff>28575</xdr:rowOff>
    </xdr:to>
    <xdr:pic>
      <xdr:nvPicPr>
        <xdr:cNvPr id="58" name="Picture 57" descr="Image result for icon website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318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104</xdr:row>
      <xdr:rowOff>19050</xdr:rowOff>
    </xdr:from>
    <xdr:to>
      <xdr:col>2</xdr:col>
      <xdr:colOff>66675</xdr:colOff>
      <xdr:row>105</xdr:row>
      <xdr:rowOff>38100</xdr:rowOff>
    </xdr:to>
    <xdr:pic>
      <xdr:nvPicPr>
        <xdr:cNvPr id="62" name="Picture 61" descr="Image result for icon website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85940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95</xdr:row>
      <xdr:rowOff>19050</xdr:rowOff>
    </xdr:from>
    <xdr:to>
      <xdr:col>2</xdr:col>
      <xdr:colOff>85725</xdr:colOff>
      <xdr:row>96</xdr:row>
      <xdr:rowOff>38100</xdr:rowOff>
    </xdr:to>
    <xdr:pic>
      <xdr:nvPicPr>
        <xdr:cNvPr id="64" name="Picture 63" descr="Image result for icon website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63652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542926</xdr:colOff>
      <xdr:row>7</xdr:row>
      <xdr:rowOff>9526</xdr:rowOff>
    </xdr:from>
    <xdr:to>
      <xdr:col>3</xdr:col>
      <xdr:colOff>85725</xdr:colOff>
      <xdr:row>8</xdr:row>
      <xdr:rowOff>19050</xdr:rowOff>
    </xdr:to>
    <xdr:pic>
      <xdr:nvPicPr>
        <xdr:cNvPr id="43" name="Picture 42" descr="Image result for icon email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914526"/>
          <a:ext cx="257174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3</xdr:row>
      <xdr:rowOff>209549</xdr:rowOff>
    </xdr:from>
    <xdr:to>
      <xdr:col>2</xdr:col>
      <xdr:colOff>238125</xdr:colOff>
      <xdr:row>5</xdr:row>
      <xdr:rowOff>45325</xdr:rowOff>
    </xdr:to>
    <xdr:pic>
      <xdr:nvPicPr>
        <xdr:cNvPr id="33" name="Picture 32" descr="Image result for icon form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" r="-692"/>
        <a:stretch/>
      </xdr:blipFill>
      <xdr:spPr bwMode="auto">
        <a:xfrm>
          <a:off x="1333500" y="1123949"/>
          <a:ext cx="333375" cy="33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515541</xdr:colOff>
      <xdr:row>7</xdr:row>
      <xdr:rowOff>19050</xdr:rowOff>
    </xdr:from>
    <xdr:to>
      <xdr:col>5</xdr:col>
      <xdr:colOff>9526</xdr:colOff>
      <xdr:row>8</xdr:row>
      <xdr:rowOff>38100</xdr:rowOff>
    </xdr:to>
    <xdr:sp macro="" textlink="">
      <xdr:nvSpPr>
        <xdr:cNvPr id="4" name="TextBox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944291" y="1924050"/>
          <a:ext cx="163711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benefits@ufl.edu</a:t>
          </a:r>
          <a:endParaRPr lang="en-US" sz="900" b="1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609600</xdr:colOff>
      <xdr:row>3</xdr:row>
      <xdr:rowOff>244078</xdr:rowOff>
    </xdr:from>
    <xdr:to>
      <xdr:col>5</xdr:col>
      <xdr:colOff>619125</xdr:colOff>
      <xdr:row>5</xdr:row>
      <xdr:rowOff>19049</xdr:rowOff>
    </xdr:to>
    <xdr:sp macro="" textlink="">
      <xdr:nvSpPr>
        <xdr:cNvPr id="3" name="TextBox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23975" y="1158478"/>
          <a:ext cx="2867025" cy="270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ORP-CHANGE-1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Form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378619</xdr:colOff>
      <xdr:row>0</xdr:row>
      <xdr:rowOff>79925</xdr:rowOff>
    </xdr:from>
    <xdr:to>
      <xdr:col>17</xdr:col>
      <xdr:colOff>64294</xdr:colOff>
      <xdr:row>0</xdr:row>
      <xdr:rowOff>491405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9869" y="79925"/>
          <a:ext cx="1828800" cy="411480"/>
        </a:xfrm>
        <a:prstGeom prst="rect">
          <a:avLst/>
        </a:prstGeom>
      </xdr:spPr>
    </xdr:pic>
    <xdr:clientData/>
  </xdr:twoCellAnchor>
  <xdr:twoCellAnchor>
    <xdr:from>
      <xdr:col>14</xdr:col>
      <xdr:colOff>492919</xdr:colOff>
      <xdr:row>0</xdr:row>
      <xdr:rowOff>148505</xdr:rowOff>
    </xdr:from>
    <xdr:to>
      <xdr:col>16</xdr:col>
      <xdr:colOff>664369</xdr:colOff>
      <xdr:row>0</xdr:row>
      <xdr:rowOff>422825</xdr:rowOff>
    </xdr:to>
    <xdr:sp macro="" textlink="">
      <xdr:nvSpPr>
        <xdr:cNvPr id="18" name="TextBox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494169" y="148505"/>
          <a:ext cx="16002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oneCellAnchor>
    <xdr:from>
      <xdr:col>10</xdr:col>
      <xdr:colOff>704850</xdr:colOff>
      <xdr:row>89</xdr:row>
      <xdr:rowOff>66675</xdr:rowOff>
    </xdr:from>
    <xdr:ext cx="2657475" cy="430942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24755475"/>
          <a:ext cx="2657475" cy="430942"/>
        </a:xfrm>
        <a:prstGeom prst="rect">
          <a:avLst/>
        </a:prstGeom>
      </xdr:spPr>
    </xdr:pic>
    <xdr:clientData/>
  </xdr:oneCellAnchor>
  <xdr:twoCellAnchor>
    <xdr:from>
      <xdr:col>11</xdr:col>
      <xdr:colOff>185737</xdr:colOff>
      <xdr:row>89</xdr:row>
      <xdr:rowOff>134509</xdr:rowOff>
    </xdr:from>
    <xdr:to>
      <xdr:col>14</xdr:col>
      <xdr:colOff>309563</xdr:colOff>
      <xdr:row>89</xdr:row>
      <xdr:rowOff>429784</xdr:rowOff>
    </xdr:to>
    <xdr:sp macro="" textlink="">
      <xdr:nvSpPr>
        <xdr:cNvPr id="24" name="TextBox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043862" y="24823309"/>
          <a:ext cx="226695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When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will my change go in to effect?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400050</xdr:colOff>
      <xdr:row>89</xdr:row>
      <xdr:rowOff>66675</xdr:rowOff>
    </xdr:from>
    <xdr:ext cx="1590675" cy="430942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24755475"/>
          <a:ext cx="1590675" cy="430942"/>
        </a:xfrm>
        <a:prstGeom prst="rect">
          <a:avLst/>
        </a:prstGeom>
      </xdr:spPr>
    </xdr:pic>
    <xdr:clientData/>
  </xdr:oneCellAnchor>
  <xdr:twoCellAnchor>
    <xdr:from>
      <xdr:col>14</xdr:col>
      <xdr:colOff>500063</xdr:colOff>
      <xdr:row>89</xdr:row>
      <xdr:rowOff>106512</xdr:rowOff>
    </xdr:from>
    <xdr:to>
      <xdr:col>16</xdr:col>
      <xdr:colOff>476251</xdr:colOff>
      <xdr:row>89</xdr:row>
      <xdr:rowOff>438149</xdr:rowOff>
    </xdr:to>
    <xdr:sp macro="" textlink="">
      <xdr:nvSpPr>
        <xdr:cNvPr id="35" name="TextBox 3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0501313" y="24795312"/>
          <a:ext cx="1404938" cy="331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304800</xdr:colOff>
      <xdr:row>18</xdr:row>
      <xdr:rowOff>57150</xdr:rowOff>
    </xdr:to>
    <xdr:sp macro="" textlink="">
      <xdr:nvSpPr>
        <xdr:cNvPr id="3077" name="AutoShape 5" descr="Image result for icon email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413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471485</xdr:colOff>
      <xdr:row>110</xdr:row>
      <xdr:rowOff>238125</xdr:rowOff>
    </xdr:from>
    <xdr:to>
      <xdr:col>5</xdr:col>
      <xdr:colOff>600074</xdr:colOff>
      <xdr:row>112</xdr:row>
      <xdr:rowOff>28574</xdr:rowOff>
    </xdr:to>
    <xdr:sp macro="" textlink="">
      <xdr:nvSpPr>
        <xdr:cNvPr id="57" name="TextBox 5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185860" y="30299025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481010</xdr:colOff>
      <xdr:row>104</xdr:row>
      <xdr:rowOff>0</xdr:rowOff>
    </xdr:from>
    <xdr:to>
      <xdr:col>5</xdr:col>
      <xdr:colOff>609599</xdr:colOff>
      <xdr:row>105</xdr:row>
      <xdr:rowOff>38099</xdr:rowOff>
    </xdr:to>
    <xdr:sp macro="" textlink="">
      <xdr:nvSpPr>
        <xdr:cNvPr id="61" name="TextBox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195385" y="28575000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481010</xdr:colOff>
      <xdr:row>95</xdr:row>
      <xdr:rowOff>19050</xdr:rowOff>
    </xdr:from>
    <xdr:to>
      <xdr:col>5</xdr:col>
      <xdr:colOff>609599</xdr:colOff>
      <xdr:row>96</xdr:row>
      <xdr:rowOff>57149</xdr:rowOff>
    </xdr:to>
    <xdr:sp macro="" textlink="">
      <xdr:nvSpPr>
        <xdr:cNvPr id="63" name="TextBox 6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195385" y="26365200"/>
          <a:ext cx="298608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Click here for the Deferred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Comp Website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666750</xdr:colOff>
      <xdr:row>15</xdr:row>
      <xdr:rowOff>228600</xdr:rowOff>
    </xdr:from>
    <xdr:to>
      <xdr:col>5</xdr:col>
      <xdr:colOff>66675</xdr:colOff>
      <xdr:row>17</xdr:row>
      <xdr:rowOff>57150</xdr:rowOff>
    </xdr:to>
    <xdr:sp macro="" textlink="">
      <xdr:nvSpPr>
        <xdr:cNvPr id="6" name="TextBox 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12DDB70-6676-48C9-ADCE-1FCD9628CF61}"/>
            </a:ext>
          </a:extLst>
        </xdr:cNvPr>
        <xdr:cNvSpPr txBox="1"/>
      </xdr:nvSpPr>
      <xdr:spPr>
        <a:xfrm>
          <a:off x="1381125" y="4114800"/>
          <a:ext cx="22574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www.netbenefits.com/ufl</a:t>
          </a:r>
        </a:p>
      </xdr:txBody>
    </xdr:sp>
    <xdr:clientData/>
  </xdr:twoCellAnchor>
  <xdr:twoCellAnchor editAs="oneCell">
    <xdr:from>
      <xdr:col>2</xdr:col>
      <xdr:colOff>3524</xdr:colOff>
      <xdr:row>16</xdr:row>
      <xdr:rowOff>0</xdr:rowOff>
    </xdr:from>
    <xdr:to>
      <xdr:col>2</xdr:col>
      <xdr:colOff>285750</xdr:colOff>
      <xdr:row>17</xdr:row>
      <xdr:rowOff>37427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BC9771-3123-4927-AF7D-FF6E1FD46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32274" y="4133850"/>
          <a:ext cx="282226" cy="285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219076</xdr:colOff>
      <xdr:row>1</xdr:row>
      <xdr:rowOff>551291</xdr:rowOff>
    </xdr:from>
    <xdr:ext cx="1581150" cy="430942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6576" y="798941"/>
          <a:ext cx="1581150" cy="430942"/>
        </a:xfrm>
        <a:prstGeom prst="rect">
          <a:avLst/>
        </a:prstGeom>
      </xdr:spPr>
    </xdr:pic>
    <xdr:clientData/>
  </xdr:oneCellAnchor>
  <xdr:oneCellAnchor>
    <xdr:from>
      <xdr:col>17</xdr:col>
      <xdr:colOff>381001</xdr:colOff>
      <xdr:row>1</xdr:row>
      <xdr:rowOff>542925</xdr:rowOff>
    </xdr:from>
    <xdr:ext cx="1581150" cy="430942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1" y="790575"/>
          <a:ext cx="1581150" cy="430942"/>
        </a:xfrm>
        <a:prstGeom prst="rect">
          <a:avLst/>
        </a:prstGeom>
      </xdr:spPr>
    </xdr:pic>
    <xdr:clientData/>
  </xdr:oneCellAnchor>
  <xdr:twoCellAnchor>
    <xdr:from>
      <xdr:col>17</xdr:col>
      <xdr:colOff>476251</xdr:colOff>
      <xdr:row>2</xdr:row>
      <xdr:rowOff>35365</xdr:rowOff>
    </xdr:from>
    <xdr:to>
      <xdr:col>19</xdr:col>
      <xdr:colOff>438152</xdr:colOff>
      <xdr:row>2</xdr:row>
      <xdr:rowOff>376527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7622501" y="835465"/>
          <a:ext cx="1390651" cy="34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/>
  </xdr:twoCellAnchor>
  <xdr:twoCellAnchor>
    <xdr:from>
      <xdr:col>15</xdr:col>
      <xdr:colOff>285751</xdr:colOff>
      <xdr:row>2</xdr:row>
      <xdr:rowOff>43731</xdr:rowOff>
    </xdr:from>
    <xdr:to>
      <xdr:col>17</xdr:col>
      <xdr:colOff>304802</xdr:colOff>
      <xdr:row>2</xdr:row>
      <xdr:rowOff>384893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6003251" y="843831"/>
          <a:ext cx="1447801" cy="34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How to Make Changes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133350</xdr:colOff>
      <xdr:row>32</xdr:row>
      <xdr:rowOff>142876</xdr:rowOff>
    </xdr:from>
    <xdr:to>
      <xdr:col>26</xdr:col>
      <xdr:colOff>95250</xdr:colOff>
      <xdr:row>35</xdr:row>
      <xdr:rowOff>41874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581776"/>
          <a:ext cx="1562100" cy="4990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190500</xdr:colOff>
          <xdr:row>7</xdr:row>
          <xdr:rowOff>9525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190500</xdr:rowOff>
        </xdr:from>
        <xdr:to>
          <xdr:col>5</xdr:col>
          <xdr:colOff>180975</xdr:colOff>
          <xdr:row>8</xdr:row>
          <xdr:rowOff>0</xdr:rowOff>
        </xdr:to>
        <xdr:sp macro="" textlink="">
          <xdr:nvSpPr>
            <xdr:cNvPr id="5151" name="Option 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0</xdr:rowOff>
        </xdr:from>
        <xdr:to>
          <xdr:col>5</xdr:col>
          <xdr:colOff>171450</xdr:colOff>
          <xdr:row>21</xdr:row>
          <xdr:rowOff>9525</xdr:rowOff>
        </xdr:to>
        <xdr:sp macro="" textlink="">
          <xdr:nvSpPr>
            <xdr:cNvPr id="5156" name="Option Button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190500</xdr:rowOff>
        </xdr:from>
        <xdr:to>
          <xdr:col>5</xdr:col>
          <xdr:colOff>161925</xdr:colOff>
          <xdr:row>22</xdr:row>
          <xdr:rowOff>0</xdr:rowOff>
        </xdr:to>
        <xdr:sp macro="" textlink="">
          <xdr:nvSpPr>
            <xdr:cNvPr id="5157" name="Option Butto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5</xdr:col>
          <xdr:colOff>209550</xdr:colOff>
          <xdr:row>22</xdr:row>
          <xdr:rowOff>19050</xdr:rowOff>
        </xdr:to>
        <xdr:sp macro="" textlink="">
          <xdr:nvSpPr>
            <xdr:cNvPr id="5160" name="Group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190500</xdr:rowOff>
        </xdr:from>
        <xdr:to>
          <xdr:col>34</xdr:col>
          <xdr:colOff>209550</xdr:colOff>
          <xdr:row>10</xdr:row>
          <xdr:rowOff>28575</xdr:rowOff>
        </xdr:to>
        <xdr:sp macro="" textlink="">
          <xdr:nvSpPr>
            <xdr:cNvPr id="5162" name="Group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190500</xdr:rowOff>
        </xdr:from>
        <xdr:to>
          <xdr:col>5</xdr:col>
          <xdr:colOff>219075</xdr:colOff>
          <xdr:row>8</xdr:row>
          <xdr:rowOff>0</xdr:rowOff>
        </xdr:to>
        <xdr:sp macro="" textlink="">
          <xdr:nvSpPr>
            <xdr:cNvPr id="5163" name="Group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20</xdr:row>
          <xdr:rowOff>0</xdr:rowOff>
        </xdr:from>
        <xdr:to>
          <xdr:col>29</xdr:col>
          <xdr:colOff>209550</xdr:colOff>
          <xdr:row>22</xdr:row>
          <xdr:rowOff>19050</xdr:rowOff>
        </xdr:to>
        <xdr:sp macro="" textlink="">
          <xdr:nvSpPr>
            <xdr:cNvPr id="5168" name="Group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5</xdr:row>
          <xdr:rowOff>190500</xdr:rowOff>
        </xdr:from>
        <xdr:to>
          <xdr:col>29</xdr:col>
          <xdr:colOff>219075</xdr:colOff>
          <xdr:row>8</xdr:row>
          <xdr:rowOff>0</xdr:rowOff>
        </xdr:to>
        <xdr:sp macro="" textlink="">
          <xdr:nvSpPr>
            <xdr:cNvPr id="5169" name="Group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</xdr:row>
          <xdr:rowOff>0</xdr:rowOff>
        </xdr:from>
        <xdr:to>
          <xdr:col>29</xdr:col>
          <xdr:colOff>209550</xdr:colOff>
          <xdr:row>7</xdr:row>
          <xdr:rowOff>9525</xdr:rowOff>
        </xdr:to>
        <xdr:sp macro="" textlink="">
          <xdr:nvSpPr>
            <xdr:cNvPr id="5173" name="Option Butto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</xdr:row>
          <xdr:rowOff>190500</xdr:rowOff>
        </xdr:from>
        <xdr:to>
          <xdr:col>29</xdr:col>
          <xdr:colOff>200025</xdr:colOff>
          <xdr:row>8</xdr:row>
          <xdr:rowOff>0</xdr:rowOff>
        </xdr:to>
        <xdr:sp macro="" textlink="">
          <xdr:nvSpPr>
            <xdr:cNvPr id="5174" name="Option Butto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9</xdr:row>
          <xdr:rowOff>190500</xdr:rowOff>
        </xdr:from>
        <xdr:to>
          <xdr:col>54</xdr:col>
          <xdr:colOff>219075</xdr:colOff>
          <xdr:row>12</xdr:row>
          <xdr:rowOff>0</xdr:rowOff>
        </xdr:to>
        <xdr:sp macro="" textlink="">
          <xdr:nvSpPr>
            <xdr:cNvPr id="5175" name="Group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18</xdr:row>
          <xdr:rowOff>9525</xdr:rowOff>
        </xdr:from>
        <xdr:to>
          <xdr:col>29</xdr:col>
          <xdr:colOff>219075</xdr:colOff>
          <xdr:row>19</xdr:row>
          <xdr:rowOff>38100</xdr:rowOff>
        </xdr:to>
        <xdr:sp macro="" textlink="">
          <xdr:nvSpPr>
            <xdr:cNvPr id="5177" name="Option Butto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219075</xdr:colOff>
          <xdr:row>18</xdr:row>
          <xdr:rowOff>180975</xdr:rowOff>
        </xdr:from>
        <xdr:to>
          <xdr:col>29</xdr:col>
          <xdr:colOff>219075</xdr:colOff>
          <xdr:row>20</xdr:row>
          <xdr:rowOff>9525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18</xdr:row>
          <xdr:rowOff>9525</xdr:rowOff>
        </xdr:from>
        <xdr:to>
          <xdr:col>29</xdr:col>
          <xdr:colOff>200025</xdr:colOff>
          <xdr:row>20</xdr:row>
          <xdr:rowOff>28575</xdr:rowOff>
        </xdr:to>
        <xdr:sp macro="" textlink="">
          <xdr:nvSpPr>
            <xdr:cNvPr id="5179" name="Group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190500</xdr:colOff>
      <xdr:row>33</xdr:row>
      <xdr:rowOff>87612</xdr:rowOff>
    </xdr:from>
    <xdr:to>
      <xdr:col>26</xdr:col>
      <xdr:colOff>38100</xdr:colOff>
      <xdr:row>34</xdr:row>
      <xdr:rowOff>97137</xdr:rowOff>
    </xdr:to>
    <xdr:sp macro="" textlink="">
      <xdr:nvSpPr>
        <xdr:cNvPr id="70" name="Text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4533900" y="6726537"/>
          <a:ext cx="1447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Return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to Worksheet</a:t>
          </a:r>
        </a:p>
      </xdr:txBody>
    </xdr:sp>
    <xdr:clientData/>
  </xdr:twoCellAnchor>
  <xdr:twoCellAnchor editAs="oneCell">
    <xdr:from>
      <xdr:col>41</xdr:col>
      <xdr:colOff>152400</xdr:colOff>
      <xdr:row>24</xdr:row>
      <xdr:rowOff>19050</xdr:rowOff>
    </xdr:from>
    <xdr:to>
      <xdr:col>61</xdr:col>
      <xdr:colOff>114300</xdr:colOff>
      <xdr:row>28</xdr:row>
      <xdr:rowOff>58704</xdr:rowOff>
    </xdr:to>
    <xdr:pic>
      <xdr:nvPicPr>
        <xdr:cNvPr id="72" name="Picture 71" descr="Image result for alligator transparent background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4819650"/>
          <a:ext cx="4533900" cy="839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4</xdr:row>
      <xdr:rowOff>47625</xdr:rowOff>
    </xdr:from>
    <xdr:to>
      <xdr:col>13</xdr:col>
      <xdr:colOff>142875</xdr:colOff>
      <xdr:row>6</xdr:row>
      <xdr:rowOff>161925</xdr:rowOff>
    </xdr:to>
    <xdr:sp macro="" textlink="">
      <xdr:nvSpPr>
        <xdr:cNvPr id="13" name="Rounded Rectangl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563225" y="523875"/>
          <a:ext cx="1800225" cy="409575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10</xdr:col>
      <xdr:colOff>180975</xdr:colOff>
      <xdr:row>4</xdr:row>
      <xdr:rowOff>104776</xdr:rowOff>
    </xdr:from>
    <xdr:to>
      <xdr:col>13</xdr:col>
      <xdr:colOff>152400</xdr:colOff>
      <xdr:row>6</xdr:row>
      <xdr:rowOff>76200</xdr:rowOff>
    </xdr:to>
    <xdr:sp macro="" textlink="">
      <xdr:nvSpPr>
        <xdr:cNvPr id="12" name="TextBox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0572750" y="581026"/>
          <a:ext cx="18002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Return to worksheet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BI50"/>
  <sheetViews>
    <sheetView showGridLines="0" tabSelected="1" workbookViewId="0">
      <selection activeCell="AA11" sqref="AA11:AC13"/>
    </sheetView>
  </sheetViews>
  <sheetFormatPr defaultColWidth="3.42578125" defaultRowHeight="14.25" x14ac:dyDescent="0.2"/>
  <cols>
    <col min="1" max="1" width="3.42578125" style="21" customWidth="1"/>
    <col min="2" max="17" width="3.42578125" style="21"/>
    <col min="18" max="18" width="3.42578125" style="21" customWidth="1"/>
    <col min="19" max="16384" width="3.42578125" style="21"/>
  </cols>
  <sheetData>
    <row r="1" spans="3:52" s="46" customFormat="1" x14ac:dyDescent="0.2"/>
    <row r="2" spans="3:52" s="46" customFormat="1" x14ac:dyDescent="0.2"/>
    <row r="3" spans="3:52" s="46" customFormat="1" x14ac:dyDescent="0.2">
      <c r="C3" s="83" t="s">
        <v>19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</row>
    <row r="4" spans="3:52" s="46" customFormat="1" x14ac:dyDescent="0.2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3:52" s="46" customFormat="1" x14ac:dyDescent="0.2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</row>
    <row r="6" spans="3:52" s="46" customFormat="1" x14ac:dyDescent="0.2"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3:52" s="46" customFormat="1" x14ac:dyDescent="0.2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3:52" s="46" customFormat="1" x14ac:dyDescent="0.2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</row>
    <row r="9" spans="3:52" s="46" customFormat="1" x14ac:dyDescent="0.2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</row>
    <row r="10" spans="3:52" s="46" customFormat="1" x14ac:dyDescent="0.2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</row>
    <row r="11" spans="3:52" s="46" customFormat="1" x14ac:dyDescent="0.2">
      <c r="Z11" s="66"/>
      <c r="AA11" s="84" t="s">
        <v>51</v>
      </c>
      <c r="AB11" s="84"/>
      <c r="AC11" s="84"/>
    </row>
    <row r="12" spans="3:52" s="46" customFormat="1" ht="14.25" customHeight="1" x14ac:dyDescent="0.2">
      <c r="S12" s="65"/>
      <c r="T12" s="65"/>
      <c r="U12" s="65"/>
      <c r="V12" s="65"/>
      <c r="W12" s="65"/>
      <c r="X12" s="65"/>
      <c r="Y12" s="65"/>
      <c r="Z12" s="67">
        <v>1</v>
      </c>
      <c r="AA12" s="84"/>
      <c r="AB12" s="84"/>
      <c r="AC12" s="84"/>
      <c r="AD12" s="65"/>
      <c r="AE12" s="65"/>
      <c r="AF12" s="65"/>
      <c r="AG12" s="65"/>
      <c r="AH12" s="65"/>
      <c r="AI12" s="65"/>
      <c r="AJ12" s="65"/>
      <c r="AK12" s="65"/>
    </row>
    <row r="13" spans="3:52" s="46" customFormat="1" ht="14.25" customHeight="1" x14ac:dyDescent="0.2">
      <c r="R13" s="65"/>
      <c r="S13" s="65"/>
      <c r="T13" s="65"/>
      <c r="U13" s="65"/>
      <c r="V13" s="65"/>
      <c r="W13" s="65"/>
      <c r="X13" s="65"/>
      <c r="Y13" s="65"/>
      <c r="Z13" s="66"/>
      <c r="AA13" s="84"/>
      <c r="AB13" s="84"/>
      <c r="AC13" s="84"/>
      <c r="AD13" s="65"/>
      <c r="AE13" s="65"/>
      <c r="AF13" s="65"/>
      <c r="AG13" s="65"/>
      <c r="AH13" s="65"/>
      <c r="AI13" s="65"/>
      <c r="AJ13" s="65"/>
      <c r="AK13" s="65"/>
    </row>
    <row r="14" spans="3:52" s="46" customFormat="1" ht="14.25" customHeight="1" x14ac:dyDescent="0.2">
      <c r="R14" s="65"/>
      <c r="S14" s="65"/>
      <c r="T14" s="65"/>
      <c r="U14" s="65"/>
      <c r="V14" s="65"/>
      <c r="W14" s="65"/>
      <c r="X14" s="65"/>
      <c r="Y14" s="65"/>
      <c r="Z14" s="66"/>
      <c r="AA14" s="84" t="s">
        <v>41</v>
      </c>
      <c r="AB14" s="84"/>
      <c r="AC14" s="84"/>
      <c r="AD14" s="65"/>
      <c r="AE14" s="65"/>
      <c r="AF14" s="65"/>
      <c r="AG14" s="65"/>
      <c r="AH14" s="65"/>
      <c r="AI14" s="65"/>
      <c r="AJ14" s="65"/>
      <c r="AK14" s="65"/>
    </row>
    <row r="15" spans="3:52" s="46" customFormat="1" x14ac:dyDescent="0.2">
      <c r="Z15" s="66"/>
      <c r="AA15" s="84"/>
      <c r="AB15" s="84"/>
      <c r="AC15" s="84"/>
    </row>
    <row r="16" spans="3:52" s="46" customFormat="1" x14ac:dyDescent="0.2">
      <c r="Z16" s="66"/>
      <c r="AA16" s="84"/>
      <c r="AB16" s="84"/>
      <c r="AC16" s="84"/>
    </row>
    <row r="17" spans="1:61" s="46" customFormat="1" x14ac:dyDescent="0.2">
      <c r="BB17" s="66"/>
      <c r="BG17" s="66"/>
      <c r="BH17" s="66"/>
      <c r="BI17" s="66"/>
    </row>
    <row r="18" spans="1:61" s="46" customFormat="1" x14ac:dyDescent="0.2">
      <c r="BB18" s="66"/>
      <c r="BG18" s="66"/>
      <c r="BH18" s="66"/>
      <c r="BI18" s="66"/>
    </row>
    <row r="19" spans="1:61" s="46" customFormat="1" x14ac:dyDescent="0.2">
      <c r="BB19" s="66"/>
      <c r="BG19" s="66"/>
      <c r="BH19" s="66"/>
      <c r="BI19" s="66"/>
    </row>
    <row r="20" spans="1:61" s="46" customFormat="1" x14ac:dyDescent="0.2">
      <c r="BB20" s="66"/>
      <c r="BG20" s="66"/>
      <c r="BH20" s="66"/>
      <c r="BI20" s="66"/>
    </row>
    <row r="21" spans="1:61" s="46" customFormat="1" x14ac:dyDescent="0.2">
      <c r="BB21" s="66"/>
      <c r="BG21" s="66"/>
      <c r="BH21" s="66"/>
      <c r="BI21" s="66"/>
    </row>
    <row r="22" spans="1:61" s="46" customFormat="1" x14ac:dyDescent="0.2">
      <c r="BB22" s="66"/>
      <c r="BG22" s="66"/>
      <c r="BH22" s="66"/>
      <c r="BI22" s="66"/>
    </row>
    <row r="23" spans="1:61" s="46" customFormat="1" x14ac:dyDescent="0.2">
      <c r="BB23" s="66"/>
      <c r="BC23" s="66"/>
      <c r="BD23" s="66"/>
      <c r="BE23" s="66"/>
      <c r="BF23" s="66"/>
      <c r="BG23" s="66"/>
      <c r="BH23" s="66"/>
      <c r="BI23" s="66"/>
    </row>
    <row r="24" spans="1:61" s="46" customFormat="1" x14ac:dyDescent="0.2"/>
    <row r="25" spans="1:61" s="46" customFormat="1" x14ac:dyDescent="0.2"/>
    <row r="26" spans="1:61" s="46" customFormat="1" x14ac:dyDescent="0.2"/>
    <row r="27" spans="1:61" s="46" customFormat="1" x14ac:dyDescent="0.2"/>
    <row r="28" spans="1:61" s="46" customFormat="1" x14ac:dyDescent="0.2"/>
    <row r="29" spans="1:61" s="46" customFormat="1" x14ac:dyDescent="0.2"/>
    <row r="30" spans="1:61" s="46" customFormat="1" x14ac:dyDescent="0.2"/>
    <row r="31" spans="1:61" s="47" customFormat="1" x14ac:dyDescent="0.2"/>
    <row r="32" spans="1:61" s="47" customFormat="1" x14ac:dyDescent="0.2">
      <c r="A32" s="68" t="str">
        <f>CHOOSE(Z12,"No","Yes")</f>
        <v>No</v>
      </c>
      <c r="B32" s="48"/>
    </row>
    <row r="33" s="47" customFormat="1" x14ac:dyDescent="0.2"/>
    <row r="34" s="49" customFormat="1" x14ac:dyDescent="0.2"/>
    <row r="35" s="49" customFormat="1" x14ac:dyDescent="0.2"/>
    <row r="36" s="49" customFormat="1" x14ac:dyDescent="0.2"/>
    <row r="37" s="49" customFormat="1" x14ac:dyDescent="0.2"/>
    <row r="38" s="49" customFormat="1" x14ac:dyDescent="0.2"/>
    <row r="39" s="49" customFormat="1" x14ac:dyDescent="0.2"/>
    <row r="40" s="49" customFormat="1" x14ac:dyDescent="0.2"/>
    <row r="41" s="49" customFormat="1" x14ac:dyDescent="0.2"/>
    <row r="42" s="49" customFormat="1" x14ac:dyDescent="0.2"/>
    <row r="43" s="49" customFormat="1" x14ac:dyDescent="0.2"/>
    <row r="44" s="49" customFormat="1" x14ac:dyDescent="0.2"/>
    <row r="45" s="49" customFormat="1" x14ac:dyDescent="0.2"/>
    <row r="46" s="49" customFormat="1" x14ac:dyDescent="0.2"/>
    <row r="47" s="49" customFormat="1" x14ac:dyDescent="0.2"/>
    <row r="48" s="49" customFormat="1" x14ac:dyDescent="0.2"/>
    <row r="49" spans="1:1" s="49" customFormat="1" x14ac:dyDescent="0.2">
      <c r="A49" s="77"/>
    </row>
    <row r="50" spans="1:1" s="49" customFormat="1" x14ac:dyDescent="0.2">
      <c r="A50" s="77"/>
    </row>
  </sheetData>
  <mergeCells count="3">
    <mergeCell ref="C3:AZ10"/>
    <mergeCell ref="AA11:AC13"/>
    <mergeCell ref="AA14:AC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Option Button 42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133350</xdr:rowOff>
                  </from>
                  <to>
                    <xdr:col>25</xdr:col>
                    <xdr:colOff>209550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Option Button 4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133350</xdr:rowOff>
                  </from>
                  <to>
                    <xdr:col>26</xdr:col>
                    <xdr:colOff>9525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 fitToPage="1"/>
  </sheetPr>
  <dimension ref="A1:M38"/>
  <sheetViews>
    <sheetView zoomScaleNormal="100" workbookViewId="0">
      <selection sqref="A1:H1"/>
    </sheetView>
  </sheetViews>
  <sheetFormatPr defaultRowHeight="14.25" x14ac:dyDescent="0.2"/>
  <cols>
    <col min="1" max="1" width="17.140625" style="2" customWidth="1"/>
    <col min="2" max="5" width="16.140625" style="2" customWidth="1"/>
    <col min="6" max="6" width="37.85546875" style="2" customWidth="1"/>
    <col min="7" max="7" width="17.140625" style="2" customWidth="1"/>
    <col min="8" max="8" width="34.140625" style="2" customWidth="1"/>
    <col min="9" max="16384" width="9.140625" style="2"/>
  </cols>
  <sheetData>
    <row r="1" spans="1:13" ht="40.5" customHeight="1" x14ac:dyDescent="0.2">
      <c r="A1" s="85" t="s">
        <v>61</v>
      </c>
      <c r="B1" s="85"/>
      <c r="C1" s="85"/>
      <c r="D1" s="85"/>
      <c r="E1" s="85"/>
      <c r="F1" s="85"/>
      <c r="G1" s="85"/>
      <c r="H1" s="85"/>
    </row>
    <row r="2" spans="1:13" ht="23.25" x14ac:dyDescent="0.2">
      <c r="A2" s="86" t="s">
        <v>1</v>
      </c>
      <c r="B2" s="87"/>
      <c r="C2" s="87"/>
      <c r="D2" s="87"/>
      <c r="E2" s="88"/>
      <c r="F2" s="39"/>
      <c r="G2" s="89" t="s">
        <v>40</v>
      </c>
      <c r="H2" s="89"/>
      <c r="K2" s="22" t="s">
        <v>20</v>
      </c>
    </row>
    <row r="3" spans="1:13" ht="33" customHeight="1" x14ac:dyDescent="0.2">
      <c r="A3" s="69"/>
      <c r="B3" s="70"/>
      <c r="C3" s="70"/>
      <c r="D3" s="70"/>
      <c r="E3" s="71"/>
      <c r="F3" s="40"/>
      <c r="G3" s="90"/>
      <c r="H3" s="90"/>
      <c r="K3" s="22">
        <f>IF(Start!A32="Yes",26000,19500)</f>
        <v>19500</v>
      </c>
    </row>
    <row r="4" spans="1:13" ht="14.25" customHeight="1" x14ac:dyDescent="0.2">
      <c r="A4" s="93" t="s">
        <v>18</v>
      </c>
      <c r="B4" s="94"/>
      <c r="C4" s="94"/>
      <c r="D4" s="94"/>
      <c r="E4" s="95"/>
      <c r="F4" s="41"/>
      <c r="G4" s="96" t="s">
        <v>21</v>
      </c>
      <c r="H4" s="96"/>
    </row>
    <row r="5" spans="1:13" ht="14.25" customHeight="1" x14ac:dyDescent="0.2">
      <c r="A5" s="97" t="str">
        <f>"403(b) plan(s) for Calendar Year 2021 is $"&amp;IF(Start!A32="Yes","26,000*","19,500")</f>
        <v>403(b) plan(s) for Calendar Year 2021 is $19,500</v>
      </c>
      <c r="B5" s="98"/>
      <c r="C5" s="98"/>
      <c r="D5" s="98"/>
      <c r="E5" s="99"/>
      <c r="F5" s="41"/>
      <c r="G5" s="100" t="str">
        <f>"457 plan for Calendar Year 2021 is $"&amp;IF(Start!A32="Yes","26,000*","19,500")</f>
        <v>457 plan for Calendar Year 2021 is $19,500</v>
      </c>
      <c r="H5" s="100"/>
    </row>
    <row r="6" spans="1:13" ht="9" customHeight="1" x14ac:dyDescent="0.2">
      <c r="A6" s="101" t="str">
        <f>IF(Start!A32="Yes","*Includes $6,500 age-based catchup","")</f>
        <v/>
      </c>
      <c r="B6" s="102"/>
      <c r="C6" s="102"/>
      <c r="D6" s="102"/>
      <c r="E6" s="103"/>
      <c r="F6" s="42"/>
      <c r="G6" s="104" t="str">
        <f>IF(Start!A32="Yes","*Includes $6,500 age-based catchup","")</f>
        <v/>
      </c>
      <c r="H6" s="104"/>
    </row>
    <row r="7" spans="1:13" s="3" customFormat="1" ht="41.25" x14ac:dyDescent="0.25">
      <c r="A7" s="10" t="s">
        <v>2</v>
      </c>
      <c r="B7" s="8" t="s">
        <v>3</v>
      </c>
      <c r="C7" s="8" t="s">
        <v>63</v>
      </c>
      <c r="D7" s="8" t="s">
        <v>23</v>
      </c>
      <c r="E7" s="8" t="s">
        <v>39</v>
      </c>
      <c r="F7" s="43"/>
      <c r="G7" s="34" t="s">
        <v>2</v>
      </c>
      <c r="H7" s="35" t="s">
        <v>24</v>
      </c>
    </row>
    <row r="8" spans="1:13" s="5" customFormat="1" ht="15" customHeight="1" x14ac:dyDescent="0.2">
      <c r="A8" s="6">
        <v>44211</v>
      </c>
      <c r="B8" s="1"/>
      <c r="C8" s="1"/>
      <c r="D8" s="1"/>
      <c r="E8" s="4">
        <f>SUM(B8:D8)</f>
        <v>0</v>
      </c>
      <c r="F8" s="44"/>
      <c r="G8" s="6">
        <f>A8</f>
        <v>44211</v>
      </c>
      <c r="H8" s="1"/>
    </row>
    <row r="9" spans="1:13" s="5" customFormat="1" ht="13.5" x14ac:dyDescent="0.2">
      <c r="A9" s="6">
        <f>14+A8</f>
        <v>44225</v>
      </c>
      <c r="B9" s="1"/>
      <c r="C9" s="1"/>
      <c r="D9" s="1"/>
      <c r="E9" s="4">
        <f t="shared" ref="E9:E33" si="0">SUM(B9:D9)</f>
        <v>0</v>
      </c>
      <c r="F9" s="44"/>
      <c r="G9" s="6">
        <f t="shared" ref="G9:G33" si="1">A9</f>
        <v>44225</v>
      </c>
      <c r="H9" s="1"/>
    </row>
    <row r="10" spans="1:13" s="5" customFormat="1" ht="13.5" x14ac:dyDescent="0.2">
      <c r="A10" s="6">
        <f t="shared" ref="A10:A33" si="2">14+A9</f>
        <v>44239</v>
      </c>
      <c r="B10" s="1"/>
      <c r="C10" s="1"/>
      <c r="D10" s="1"/>
      <c r="E10" s="4">
        <f t="shared" si="0"/>
        <v>0</v>
      </c>
      <c r="F10" s="44"/>
      <c r="G10" s="6">
        <f t="shared" si="1"/>
        <v>44239</v>
      </c>
      <c r="H10" s="1"/>
    </row>
    <row r="11" spans="1:13" s="5" customFormat="1" ht="13.5" x14ac:dyDescent="0.2">
      <c r="A11" s="6">
        <f t="shared" si="2"/>
        <v>44253</v>
      </c>
      <c r="B11" s="1"/>
      <c r="C11" s="1"/>
      <c r="D11" s="1"/>
      <c r="E11" s="4">
        <f t="shared" si="0"/>
        <v>0</v>
      </c>
      <c r="F11" s="44"/>
      <c r="G11" s="6">
        <f t="shared" si="1"/>
        <v>44253</v>
      </c>
      <c r="H11" s="1"/>
    </row>
    <row r="12" spans="1:13" s="5" customFormat="1" ht="13.5" x14ac:dyDescent="0.2">
      <c r="A12" s="6">
        <f t="shared" si="2"/>
        <v>44267</v>
      </c>
      <c r="B12" s="1"/>
      <c r="C12" s="1"/>
      <c r="D12" s="1"/>
      <c r="E12" s="4">
        <f t="shared" si="0"/>
        <v>0</v>
      </c>
      <c r="F12" s="44"/>
      <c r="G12" s="6">
        <f t="shared" si="1"/>
        <v>44267</v>
      </c>
      <c r="H12" s="1"/>
    </row>
    <row r="13" spans="1:13" s="5" customFormat="1" ht="13.5" x14ac:dyDescent="0.2">
      <c r="A13" s="6">
        <f t="shared" si="2"/>
        <v>44281</v>
      </c>
      <c r="B13" s="1"/>
      <c r="C13" s="1"/>
      <c r="D13" s="1"/>
      <c r="E13" s="4">
        <f t="shared" si="0"/>
        <v>0</v>
      </c>
      <c r="F13" s="44"/>
      <c r="G13" s="6">
        <f t="shared" si="1"/>
        <v>44281</v>
      </c>
      <c r="H13" s="1"/>
    </row>
    <row r="14" spans="1:13" s="5" customFormat="1" ht="13.5" x14ac:dyDescent="0.2">
      <c r="A14" s="6">
        <f t="shared" si="2"/>
        <v>44295</v>
      </c>
      <c r="B14" s="1"/>
      <c r="C14" s="1"/>
      <c r="D14" s="1"/>
      <c r="E14" s="4">
        <f t="shared" si="0"/>
        <v>0</v>
      </c>
      <c r="F14" s="44"/>
      <c r="G14" s="6">
        <f t="shared" si="1"/>
        <v>44295</v>
      </c>
      <c r="H14" s="1"/>
    </row>
    <row r="15" spans="1:13" s="5" customFormat="1" ht="13.5" x14ac:dyDescent="0.2">
      <c r="A15" s="6">
        <f t="shared" si="2"/>
        <v>44309</v>
      </c>
      <c r="B15" s="1"/>
      <c r="C15" s="1"/>
      <c r="D15" s="1"/>
      <c r="E15" s="4">
        <f t="shared" si="0"/>
        <v>0</v>
      </c>
      <c r="F15" s="44"/>
      <c r="G15" s="6">
        <f t="shared" si="1"/>
        <v>44309</v>
      </c>
      <c r="H15" s="1"/>
    </row>
    <row r="16" spans="1:13" s="5" customFormat="1" ht="13.5" x14ac:dyDescent="0.2">
      <c r="A16" s="6">
        <f t="shared" si="2"/>
        <v>44323</v>
      </c>
      <c r="B16" s="1"/>
      <c r="C16" s="1"/>
      <c r="D16" s="1"/>
      <c r="E16" s="4">
        <f t="shared" si="0"/>
        <v>0</v>
      </c>
      <c r="F16" s="44"/>
      <c r="G16" s="6">
        <f t="shared" si="1"/>
        <v>44323</v>
      </c>
      <c r="H16" s="1"/>
      <c r="M16" s="76"/>
    </row>
    <row r="17" spans="1:8" s="5" customFormat="1" ht="13.5" x14ac:dyDescent="0.2">
      <c r="A17" s="6">
        <f t="shared" si="2"/>
        <v>44337</v>
      </c>
      <c r="B17" s="1"/>
      <c r="C17" s="1"/>
      <c r="D17" s="1"/>
      <c r="E17" s="4">
        <f t="shared" si="0"/>
        <v>0</v>
      </c>
      <c r="F17" s="44"/>
      <c r="G17" s="6">
        <f t="shared" si="1"/>
        <v>44337</v>
      </c>
      <c r="H17" s="1"/>
    </row>
    <row r="18" spans="1:8" s="5" customFormat="1" ht="13.5" x14ac:dyDescent="0.2">
      <c r="A18" s="6">
        <f t="shared" si="2"/>
        <v>44351</v>
      </c>
      <c r="B18" s="1"/>
      <c r="C18" s="1"/>
      <c r="D18" s="1"/>
      <c r="E18" s="4">
        <f t="shared" si="0"/>
        <v>0</v>
      </c>
      <c r="F18" s="44"/>
      <c r="G18" s="6">
        <f t="shared" si="1"/>
        <v>44351</v>
      </c>
      <c r="H18" s="1"/>
    </row>
    <row r="19" spans="1:8" s="5" customFormat="1" ht="13.5" x14ac:dyDescent="0.2">
      <c r="A19" s="6">
        <f t="shared" si="2"/>
        <v>44365</v>
      </c>
      <c r="B19" s="1"/>
      <c r="C19" s="1"/>
      <c r="D19" s="1"/>
      <c r="E19" s="4">
        <f t="shared" si="0"/>
        <v>0</v>
      </c>
      <c r="F19" s="44"/>
      <c r="G19" s="6">
        <f t="shared" si="1"/>
        <v>44365</v>
      </c>
      <c r="H19" s="1"/>
    </row>
    <row r="20" spans="1:8" s="5" customFormat="1" ht="13.5" x14ac:dyDescent="0.2">
      <c r="A20" s="6">
        <f t="shared" si="2"/>
        <v>44379</v>
      </c>
      <c r="B20" s="1"/>
      <c r="C20" s="1"/>
      <c r="D20" s="1"/>
      <c r="E20" s="4">
        <f t="shared" si="0"/>
        <v>0</v>
      </c>
      <c r="F20" s="44"/>
      <c r="G20" s="6">
        <f t="shared" si="1"/>
        <v>44379</v>
      </c>
      <c r="H20" s="1"/>
    </row>
    <row r="21" spans="1:8" s="5" customFormat="1" ht="13.5" x14ac:dyDescent="0.2">
      <c r="A21" s="6">
        <f t="shared" si="2"/>
        <v>44393</v>
      </c>
      <c r="B21" s="1"/>
      <c r="C21" s="1"/>
      <c r="D21" s="1"/>
      <c r="E21" s="4">
        <f t="shared" si="0"/>
        <v>0</v>
      </c>
      <c r="F21" s="44"/>
      <c r="G21" s="6">
        <f t="shared" si="1"/>
        <v>44393</v>
      </c>
      <c r="H21" s="1"/>
    </row>
    <row r="22" spans="1:8" s="5" customFormat="1" ht="13.5" x14ac:dyDescent="0.2">
      <c r="A22" s="6">
        <f t="shared" si="2"/>
        <v>44407</v>
      </c>
      <c r="B22" s="1"/>
      <c r="C22" s="1"/>
      <c r="D22" s="1"/>
      <c r="E22" s="4">
        <f t="shared" si="0"/>
        <v>0</v>
      </c>
      <c r="F22" s="44"/>
      <c r="G22" s="6">
        <f t="shared" si="1"/>
        <v>44407</v>
      </c>
      <c r="H22" s="1"/>
    </row>
    <row r="23" spans="1:8" s="5" customFormat="1" ht="13.5" x14ac:dyDescent="0.2">
      <c r="A23" s="6">
        <f t="shared" si="2"/>
        <v>44421</v>
      </c>
      <c r="B23" s="1"/>
      <c r="C23" s="1"/>
      <c r="D23" s="1"/>
      <c r="E23" s="4">
        <f t="shared" si="0"/>
        <v>0</v>
      </c>
      <c r="F23" s="44"/>
      <c r="G23" s="6">
        <f t="shared" si="1"/>
        <v>44421</v>
      </c>
      <c r="H23" s="1"/>
    </row>
    <row r="24" spans="1:8" s="5" customFormat="1" ht="13.5" x14ac:dyDescent="0.2">
      <c r="A24" s="6">
        <f t="shared" si="2"/>
        <v>44435</v>
      </c>
      <c r="B24" s="1"/>
      <c r="C24" s="1"/>
      <c r="D24" s="1"/>
      <c r="E24" s="4">
        <f t="shared" si="0"/>
        <v>0</v>
      </c>
      <c r="F24" s="44"/>
      <c r="G24" s="6">
        <f t="shared" si="1"/>
        <v>44435</v>
      </c>
      <c r="H24" s="1"/>
    </row>
    <row r="25" spans="1:8" s="5" customFormat="1" ht="13.5" x14ac:dyDescent="0.2">
      <c r="A25" s="6">
        <f t="shared" si="2"/>
        <v>44449</v>
      </c>
      <c r="B25" s="1"/>
      <c r="C25" s="1"/>
      <c r="D25" s="1"/>
      <c r="E25" s="4">
        <f t="shared" si="0"/>
        <v>0</v>
      </c>
      <c r="F25" s="44"/>
      <c r="G25" s="6">
        <f t="shared" si="1"/>
        <v>44449</v>
      </c>
      <c r="H25" s="1"/>
    </row>
    <row r="26" spans="1:8" s="5" customFormat="1" ht="13.5" x14ac:dyDescent="0.2">
      <c r="A26" s="6">
        <f t="shared" si="2"/>
        <v>44463</v>
      </c>
      <c r="B26" s="1"/>
      <c r="C26" s="1"/>
      <c r="D26" s="1"/>
      <c r="E26" s="4">
        <f t="shared" si="0"/>
        <v>0</v>
      </c>
      <c r="F26" s="44"/>
      <c r="G26" s="6">
        <f t="shared" si="1"/>
        <v>44463</v>
      </c>
      <c r="H26" s="1"/>
    </row>
    <row r="27" spans="1:8" s="5" customFormat="1" ht="13.5" x14ac:dyDescent="0.2">
      <c r="A27" s="6">
        <f t="shared" si="2"/>
        <v>44477</v>
      </c>
      <c r="B27" s="1"/>
      <c r="C27" s="1"/>
      <c r="D27" s="1"/>
      <c r="E27" s="4">
        <f t="shared" si="0"/>
        <v>0</v>
      </c>
      <c r="F27" s="44"/>
      <c r="G27" s="6">
        <f t="shared" si="1"/>
        <v>44477</v>
      </c>
      <c r="H27" s="1"/>
    </row>
    <row r="28" spans="1:8" s="5" customFormat="1" ht="13.5" x14ac:dyDescent="0.2">
      <c r="A28" s="6">
        <f t="shared" si="2"/>
        <v>44491</v>
      </c>
      <c r="B28" s="1"/>
      <c r="C28" s="1"/>
      <c r="D28" s="1"/>
      <c r="E28" s="4">
        <f t="shared" si="0"/>
        <v>0</v>
      </c>
      <c r="F28" s="44"/>
      <c r="G28" s="6">
        <f t="shared" si="1"/>
        <v>44491</v>
      </c>
      <c r="H28" s="1"/>
    </row>
    <row r="29" spans="1:8" s="5" customFormat="1" ht="13.5" x14ac:dyDescent="0.2">
      <c r="A29" s="6">
        <f t="shared" si="2"/>
        <v>44505</v>
      </c>
      <c r="B29" s="1"/>
      <c r="C29" s="1"/>
      <c r="D29" s="1"/>
      <c r="E29" s="4">
        <f t="shared" si="0"/>
        <v>0</v>
      </c>
      <c r="F29" s="44"/>
      <c r="G29" s="6">
        <f t="shared" si="1"/>
        <v>44505</v>
      </c>
      <c r="H29" s="1"/>
    </row>
    <row r="30" spans="1:8" s="5" customFormat="1" ht="13.5" x14ac:dyDescent="0.2">
      <c r="A30" s="6">
        <f t="shared" si="2"/>
        <v>44519</v>
      </c>
      <c r="B30" s="1"/>
      <c r="C30" s="1"/>
      <c r="D30" s="1"/>
      <c r="E30" s="4">
        <f t="shared" si="0"/>
        <v>0</v>
      </c>
      <c r="F30" s="44"/>
      <c r="G30" s="6">
        <f t="shared" si="1"/>
        <v>44519</v>
      </c>
      <c r="H30" s="1"/>
    </row>
    <row r="31" spans="1:8" s="5" customFormat="1" ht="13.5" x14ac:dyDescent="0.2">
      <c r="A31" s="6">
        <f t="shared" si="2"/>
        <v>44533</v>
      </c>
      <c r="B31" s="1"/>
      <c r="C31" s="1"/>
      <c r="D31" s="1"/>
      <c r="E31" s="4">
        <f t="shared" si="0"/>
        <v>0</v>
      </c>
      <c r="F31" s="44"/>
      <c r="G31" s="6">
        <f t="shared" si="1"/>
        <v>44533</v>
      </c>
      <c r="H31" s="1"/>
    </row>
    <row r="32" spans="1:8" s="5" customFormat="1" ht="13.5" x14ac:dyDescent="0.2">
      <c r="A32" s="6">
        <f t="shared" si="2"/>
        <v>44547</v>
      </c>
      <c r="B32" s="1"/>
      <c r="C32" s="1"/>
      <c r="D32" s="1"/>
      <c r="E32" s="4">
        <f t="shared" si="0"/>
        <v>0</v>
      </c>
      <c r="F32" s="44"/>
      <c r="G32" s="6">
        <f t="shared" si="1"/>
        <v>44547</v>
      </c>
      <c r="H32" s="1"/>
    </row>
    <row r="33" spans="1:8" s="5" customFormat="1" ht="13.5" x14ac:dyDescent="0.2">
      <c r="A33" s="6">
        <f t="shared" si="2"/>
        <v>44561</v>
      </c>
      <c r="B33" s="1"/>
      <c r="C33" s="1"/>
      <c r="D33" s="1"/>
      <c r="E33" s="4">
        <f t="shared" si="0"/>
        <v>0</v>
      </c>
      <c r="F33" s="44"/>
      <c r="G33" s="6">
        <f t="shared" si="1"/>
        <v>44561</v>
      </c>
      <c r="H33" s="1"/>
    </row>
    <row r="34" spans="1:8" ht="27.75" customHeight="1" x14ac:dyDescent="0.25">
      <c r="A34" s="31" t="s">
        <v>0</v>
      </c>
      <c r="B34" s="32">
        <f>SUM(B8:B33)</f>
        <v>0</v>
      </c>
      <c r="C34" s="32">
        <f t="shared" ref="C34:D34" si="3">SUM(C8:C33)</f>
        <v>0</v>
      </c>
      <c r="D34" s="32">
        <f t="shared" si="3"/>
        <v>0</v>
      </c>
      <c r="E34" s="33">
        <f>SUM(B34:D34)</f>
        <v>0</v>
      </c>
      <c r="F34" s="45"/>
      <c r="G34" s="31" t="s">
        <v>0</v>
      </c>
      <c r="H34" s="33">
        <f t="shared" ref="H34" si="4">SUM(H8:H33)</f>
        <v>0</v>
      </c>
    </row>
    <row r="35" spans="1:8" ht="14.25" customHeight="1" x14ac:dyDescent="0.2">
      <c r="A35" s="91" t="str">
        <f>IF(E34&lt;$K$3," ","UF's payroll system will automatically suspend your voluntary 403(b) contributions when you reach the IRS limit for the calendar year.")</f>
        <v xml:space="preserve"> </v>
      </c>
      <c r="B35" s="91"/>
      <c r="C35" s="91"/>
      <c r="D35" s="91"/>
      <c r="E35" s="91"/>
      <c r="F35" s="24"/>
      <c r="G35" s="91" t="str">
        <f>IF(H34&lt;$K$3," ","UF's payroll system will automatically suspend your voluntary 457 contributions when you reach the IRS limit for the calendar year.")</f>
        <v xml:space="preserve"> </v>
      </c>
      <c r="H35" s="91"/>
    </row>
    <row r="36" spans="1:8" ht="14.25" customHeight="1" x14ac:dyDescent="0.2">
      <c r="A36" s="92"/>
      <c r="B36" s="92"/>
      <c r="C36" s="92"/>
      <c r="D36" s="92"/>
      <c r="E36" s="92"/>
      <c r="F36" s="24"/>
      <c r="G36" s="92"/>
      <c r="H36" s="92"/>
    </row>
    <row r="37" spans="1:8" ht="14.25" customHeight="1" x14ac:dyDescent="0.2">
      <c r="A37" s="9"/>
      <c r="B37" s="9"/>
      <c r="C37" s="9"/>
      <c r="D37" s="9"/>
      <c r="E37" s="9"/>
      <c r="F37" s="9"/>
      <c r="G37" s="92"/>
      <c r="H37" s="92"/>
    </row>
    <row r="38" spans="1:8" ht="14.25" customHeight="1" x14ac:dyDescent="0.2">
      <c r="A38" s="9"/>
      <c r="B38" s="9"/>
      <c r="C38" s="9"/>
      <c r="D38" s="9"/>
      <c r="E38" s="9"/>
      <c r="F38" s="9"/>
      <c r="G38" s="9"/>
      <c r="H38" s="9"/>
    </row>
  </sheetData>
  <sheetProtection sheet="1" objects="1" scenarios="1"/>
  <mergeCells count="12">
    <mergeCell ref="A1:H1"/>
    <mergeCell ref="A2:E2"/>
    <mergeCell ref="G2:H2"/>
    <mergeCell ref="G3:H3"/>
    <mergeCell ref="A35:E36"/>
    <mergeCell ref="G35:H37"/>
    <mergeCell ref="A4:E4"/>
    <mergeCell ref="G4:H4"/>
    <mergeCell ref="A5:E5"/>
    <mergeCell ref="G5:H5"/>
    <mergeCell ref="A6:E6"/>
    <mergeCell ref="G6:H6"/>
  </mergeCells>
  <conditionalFormatting sqref="E34">
    <cfRule type="cellIs" dxfId="14" priority="4" operator="greaterThanOrEqual">
      <formula>$K$3</formula>
    </cfRule>
  </conditionalFormatting>
  <printOptions horizontalCentered="1" verticalCentered="1"/>
  <pageMargins left="0.25" right="0.25" top="0.75" bottom="0.75" header="0.3" footer="0.3"/>
  <pageSetup orientation="landscape" r:id="rId1"/>
  <headerFooter>
    <oddHeader>&amp;CUniversity of Florida
Voluntary Savings Plans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Z190"/>
  <sheetViews>
    <sheetView workbookViewId="0">
      <selection sqref="A1:Z1"/>
    </sheetView>
  </sheetViews>
  <sheetFormatPr defaultColWidth="11" defaultRowHeight="20.100000000000001" customHeight="1" x14ac:dyDescent="0.25"/>
  <cols>
    <col min="1" max="1" width="14.5703125" customWidth="1"/>
    <col min="2" max="52" width="10.7109375" customWidth="1"/>
  </cols>
  <sheetData>
    <row r="1" spans="1:26" s="72" customFormat="1" ht="42" customHeight="1" x14ac:dyDescent="0.25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0.5" customHeight="1" x14ac:dyDescent="0.25">
      <c r="A2" s="15"/>
      <c r="B2" s="15"/>
      <c r="C2" s="15"/>
      <c r="D2" s="15"/>
      <c r="E2" s="15"/>
      <c r="F2" s="2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1" customFormat="1" ht="20.100000000000001" customHeight="1" x14ac:dyDescent="0.3">
      <c r="A3" s="12" t="s">
        <v>64</v>
      </c>
      <c r="B3" s="13"/>
      <c r="C3" s="13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1" customFormat="1" ht="20.100000000000001" customHeight="1" x14ac:dyDescent="0.3">
      <c r="A4" s="18" t="s">
        <v>4</v>
      </c>
      <c r="B4" s="20" t="s"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1" customFormat="1" ht="20.100000000000001" customHeight="1" x14ac:dyDescent="0.3">
      <c r="A5" s="18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1" customFormat="1" ht="20.100000000000001" customHeight="1" x14ac:dyDescent="0.3">
      <c r="A6" s="18" t="s">
        <v>6</v>
      </c>
      <c r="B6" s="20" t="s">
        <v>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0.100000000000001" customHeight="1" x14ac:dyDescent="0.3">
      <c r="A7" s="19"/>
      <c r="B7" s="17" t="s">
        <v>13</v>
      </c>
      <c r="C7" s="14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0.100000000000001" customHeight="1" x14ac:dyDescent="0.3">
      <c r="A8" s="19"/>
      <c r="B8" s="17" t="s">
        <v>13</v>
      </c>
      <c r="C8" s="14" t="s">
        <v>59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0.100000000000001" customHeight="1" x14ac:dyDescent="0.3">
      <c r="A9" s="19"/>
      <c r="B9" s="17" t="s">
        <v>13</v>
      </c>
      <c r="C9" s="14" t="s">
        <v>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 x14ac:dyDescent="0.3">
      <c r="A10" s="19"/>
      <c r="B10" s="17" t="s">
        <v>13</v>
      </c>
      <c r="C10" s="14" t="s">
        <v>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0.100000000000001" customHeight="1" x14ac:dyDescent="0.3">
      <c r="A11" s="18" t="s">
        <v>11</v>
      </c>
      <c r="B11" s="20" t="s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 x14ac:dyDescent="0.3">
      <c r="A12" s="18"/>
      <c r="B12" s="17" t="s">
        <v>13</v>
      </c>
      <c r="C12" s="14" t="s">
        <v>14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 x14ac:dyDescent="0.3">
      <c r="A13" s="18"/>
      <c r="B13" s="17" t="s">
        <v>13</v>
      </c>
      <c r="C13" s="14" t="s">
        <v>15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 x14ac:dyDescent="0.3">
      <c r="A14" s="15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1" customFormat="1" ht="20.100000000000001" customHeight="1" x14ac:dyDescent="0.3">
      <c r="A15" s="12" t="s">
        <v>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100000000000001" customHeight="1" x14ac:dyDescent="0.3">
      <c r="A16" s="17" t="s">
        <v>13</v>
      </c>
      <c r="B16" s="20" t="s">
        <v>78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0.100000000000001" customHeight="1" x14ac:dyDescent="0.3">
      <c r="A17" s="18"/>
      <c r="B17" s="20"/>
      <c r="C17" s="15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0.100000000000001" customHeight="1" x14ac:dyDescent="0.3">
      <c r="A18" s="17" t="s">
        <v>13</v>
      </c>
      <c r="B18" s="20" t="s">
        <v>65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U18" s="15"/>
      <c r="V18" s="15"/>
      <c r="W18" s="15"/>
      <c r="X18" s="15"/>
      <c r="Y18" s="15"/>
      <c r="Z18" s="15"/>
    </row>
    <row r="19" spans="1:26" ht="20.100000000000001" customHeight="1" x14ac:dyDescent="0.3">
      <c r="A19" s="17" t="s">
        <v>13</v>
      </c>
      <c r="B19" s="20" t="s">
        <v>66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0.100000000000001" customHeight="1" x14ac:dyDescent="0.3">
      <c r="A20" s="17" t="s">
        <v>13</v>
      </c>
      <c r="B20" s="20" t="s">
        <v>67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0.100000000000001" customHeight="1" x14ac:dyDescent="0.3">
      <c r="A21" s="17" t="s">
        <v>13</v>
      </c>
      <c r="B21" s="20" t="s">
        <v>68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0.100000000000001" customHeight="1" x14ac:dyDescent="0.3">
      <c r="A22" s="15"/>
      <c r="B22" s="17" t="s">
        <v>13</v>
      </c>
      <c r="C22" s="14" t="s">
        <v>73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5"/>
      <c r="W22" s="15"/>
      <c r="X22" s="15"/>
      <c r="Y22" s="15"/>
      <c r="Z22" s="15"/>
    </row>
    <row r="23" spans="1:26" ht="20.100000000000001" customHeight="1" x14ac:dyDescent="0.3">
      <c r="A23" s="15"/>
      <c r="B23" s="17" t="s">
        <v>13</v>
      </c>
      <c r="C23" s="14" t="s">
        <v>74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0.100000000000001" customHeight="1" x14ac:dyDescent="0.3">
      <c r="A24" s="17" t="s">
        <v>13</v>
      </c>
      <c r="B24" s="20" t="s">
        <v>70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0.100000000000001" customHeight="1" x14ac:dyDescent="0.3">
      <c r="A25" s="17" t="s">
        <v>13</v>
      </c>
      <c r="B25" s="20" t="s">
        <v>71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0.100000000000001" customHeight="1" x14ac:dyDescent="0.3">
      <c r="A26" s="155" t="s">
        <v>69</v>
      </c>
      <c r="B26" s="20" t="s">
        <v>75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0.100000000000001" customHeight="1" x14ac:dyDescent="0.3">
      <c r="A27" s="18"/>
      <c r="B27" s="17" t="s">
        <v>13</v>
      </c>
      <c r="C27" s="14" t="s">
        <v>14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0.100000000000001" customHeight="1" x14ac:dyDescent="0.3">
      <c r="A28" s="18"/>
      <c r="B28" s="17" t="s">
        <v>13</v>
      </c>
      <c r="C28" s="14" t="s">
        <v>17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0.100000000000001" customHeight="1" x14ac:dyDescent="0.3">
      <c r="A29" s="18"/>
      <c r="B29" s="17" t="s">
        <v>13</v>
      </c>
      <c r="C29" s="14" t="s">
        <v>16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0.100000000000001" customHeight="1" x14ac:dyDescent="0.3">
      <c r="A30" s="15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0.100000000000001" customHeight="1" x14ac:dyDescent="0.3">
      <c r="A31" s="15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0.100000000000001" customHeight="1" x14ac:dyDescent="0.3">
      <c r="A32" s="15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0.100000000000001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0.100000000000001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0.100000000000001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0.100000000000001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0.100000000000001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0.100000000000001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0.100000000000001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0.100000000000001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0.100000000000001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0.100000000000001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0.100000000000001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0.100000000000001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0.100000000000001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0.100000000000001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0.100000000000001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0.100000000000001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0.100000000000001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0.100000000000001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0.100000000000001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0.100000000000001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0.100000000000001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0.100000000000001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0.100000000000001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0.100000000000001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0.100000000000001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0.100000000000001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0.100000000000001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0.100000000000001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0.100000000000001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0.100000000000001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0.100000000000001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0.100000000000001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0.100000000000001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0.100000000000001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0.100000000000001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0.100000000000001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0.100000000000001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0.100000000000001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0.100000000000001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0.100000000000001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0.100000000000001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0.100000000000001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0.100000000000001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0.100000000000001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0.100000000000001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0.100000000000001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0.100000000000001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0.100000000000001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0.100000000000001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0.100000000000001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0.100000000000001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0.100000000000001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0.100000000000001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0.100000000000001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0.100000000000001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0.100000000000001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0.100000000000001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42" customHeight="1" x14ac:dyDescent="0.25">
      <c r="A90" s="105" t="s">
        <v>26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0.5" customHeight="1" x14ac:dyDescent="0.25">
      <c r="A91" s="15"/>
      <c r="B91" s="15"/>
      <c r="C91" s="15"/>
      <c r="D91" s="15"/>
      <c r="E91" s="15"/>
      <c r="F91" s="2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1" customFormat="1" ht="20.100000000000001" customHeight="1" x14ac:dyDescent="0.35">
      <c r="A92" s="12" t="s">
        <v>55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1" customFormat="1" ht="20.100000000000001" customHeight="1" x14ac:dyDescent="0.3">
      <c r="A93" s="18" t="s">
        <v>4</v>
      </c>
      <c r="B93" s="20" t="s">
        <v>27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1" customFormat="1" ht="20.100000000000001" customHeight="1" x14ac:dyDescent="0.3">
      <c r="A94" s="18"/>
      <c r="B94" s="26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1" customFormat="1" ht="20.100000000000001" customHeight="1" x14ac:dyDescent="0.3">
      <c r="A95" s="18"/>
      <c r="B95" s="20" t="s">
        <v>29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1" customFormat="1" ht="20.100000000000001" customHeight="1" x14ac:dyDescent="0.3">
      <c r="A96" s="20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0.100000000000001" customHeight="1" x14ac:dyDescent="0.3">
      <c r="A97" s="18" t="s">
        <v>6</v>
      </c>
      <c r="B97" s="20" t="s">
        <v>60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0.100000000000001" customHeight="1" x14ac:dyDescent="0.3">
      <c r="A98" s="18"/>
      <c r="B98" s="17" t="s">
        <v>13</v>
      </c>
      <c r="C98" s="14" t="s">
        <v>14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T98" s="15"/>
      <c r="U98" s="15"/>
      <c r="V98" s="15"/>
      <c r="W98" s="15"/>
      <c r="X98" s="15"/>
      <c r="Y98" s="15"/>
      <c r="Z98" s="15"/>
    </row>
    <row r="99" spans="1:26" ht="20.100000000000001" customHeight="1" x14ac:dyDescent="0.3">
      <c r="A99" s="18"/>
      <c r="B99" s="17" t="s">
        <v>13</v>
      </c>
      <c r="C99" s="14" t="s">
        <v>31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0.100000000000001" customHeight="1" x14ac:dyDescent="0.3">
      <c r="A100" s="15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1" customFormat="1" ht="20.100000000000001" customHeight="1" x14ac:dyDescent="0.35">
      <c r="A101" s="12" t="s">
        <v>56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11" customFormat="1" ht="20.100000000000001" customHeight="1" x14ac:dyDescent="0.3">
      <c r="A102" s="18" t="s">
        <v>4</v>
      </c>
      <c r="B102" s="20" t="s">
        <v>32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1" customFormat="1" ht="20.100000000000001" customHeight="1" x14ac:dyDescent="0.3">
      <c r="A103" s="18"/>
      <c r="B103" s="26" t="s">
        <v>28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1" customFormat="1" ht="20.100000000000001" customHeight="1" x14ac:dyDescent="0.3">
      <c r="A104" s="18"/>
      <c r="B104" s="20" t="s">
        <v>33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1" customFormat="1" ht="20.100000000000001" customHeight="1" x14ac:dyDescent="0.3">
      <c r="A105" s="20"/>
      <c r="B105" s="2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0.100000000000001" customHeight="1" x14ac:dyDescent="0.3">
      <c r="A106" s="18" t="s">
        <v>6</v>
      </c>
      <c r="B106" s="20" t="s">
        <v>60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0.100000000000001" customHeight="1" x14ac:dyDescent="0.3">
      <c r="A107" s="18"/>
      <c r="B107" s="17" t="s">
        <v>13</v>
      </c>
      <c r="C107" s="14" t="s">
        <v>14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V107" s="15"/>
      <c r="W107" s="15"/>
      <c r="X107" s="15"/>
      <c r="Y107" s="15"/>
      <c r="Z107" s="15"/>
    </row>
    <row r="108" spans="1:26" ht="20.100000000000001" customHeight="1" x14ac:dyDescent="0.3">
      <c r="A108" s="18"/>
      <c r="B108" s="17" t="s">
        <v>13</v>
      </c>
      <c r="C108" s="14" t="s">
        <v>31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0.100000000000001" customHeight="1" x14ac:dyDescent="0.3">
      <c r="A109" s="15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1" customFormat="1" ht="20.100000000000001" customHeight="1" x14ac:dyDescent="0.35">
      <c r="A110" s="12" t="s">
        <v>57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1" customFormat="1" ht="20.100000000000001" customHeight="1" x14ac:dyDescent="0.3">
      <c r="A111" s="18" t="s">
        <v>4</v>
      </c>
      <c r="B111" s="20" t="s">
        <v>32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1" customFormat="1" ht="20.100000000000001" customHeight="1" x14ac:dyDescent="0.3">
      <c r="A112" s="20"/>
      <c r="B112" s="2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0.100000000000001" customHeight="1" x14ac:dyDescent="0.3">
      <c r="A113" s="18" t="s">
        <v>6</v>
      </c>
      <c r="B113" s="20" t="s">
        <v>30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0.100000000000001" customHeight="1" x14ac:dyDescent="0.3">
      <c r="A114" s="18"/>
      <c r="B114" s="17" t="s">
        <v>13</v>
      </c>
      <c r="C114" s="14" t="s">
        <v>14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0.100000000000001" customHeight="1" x14ac:dyDescent="0.3">
      <c r="A115" s="18"/>
      <c r="B115" s="17" t="s">
        <v>13</v>
      </c>
      <c r="C115" s="14" t="s">
        <v>31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0.100000000000001" customHeight="1" x14ac:dyDescent="0.3">
      <c r="A116" s="15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0.100000000000001" customHeight="1" x14ac:dyDescent="0.3">
      <c r="A117" s="15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0.100000000000001" customHeight="1" x14ac:dyDescent="0.3">
      <c r="A118" s="15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0.100000000000001" customHeight="1" x14ac:dyDescent="0.3">
      <c r="A119" s="15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0.100000000000001" customHeight="1" x14ac:dyDescent="0.3">
      <c r="A120" s="15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0.100000000000001" customHeight="1" x14ac:dyDescent="0.3">
      <c r="A121" s="15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0.100000000000001" customHeight="1" x14ac:dyDescent="0.3">
      <c r="A122" s="15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0.100000000000001" customHeight="1" x14ac:dyDescent="0.3">
      <c r="A123" s="15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0.100000000000001" customHeight="1" x14ac:dyDescent="0.3">
      <c r="A124" s="15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0.100000000000001" customHeight="1" x14ac:dyDescent="0.3">
      <c r="A125" s="15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0.100000000000001" customHeight="1" x14ac:dyDescent="0.3">
      <c r="A126" s="15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0.100000000000001" customHeight="1" x14ac:dyDescent="0.3">
      <c r="A127" s="15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0.100000000000001" customHeight="1" x14ac:dyDescent="0.3">
      <c r="A128" s="15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0.100000000000001" customHeight="1" x14ac:dyDescent="0.3">
      <c r="A129" s="15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0.100000000000001" customHeight="1" x14ac:dyDescent="0.3">
      <c r="A130" s="15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0.100000000000001" customHeight="1" x14ac:dyDescent="0.3">
      <c r="A131" s="15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0.100000000000001" customHeight="1" x14ac:dyDescent="0.3">
      <c r="A132" s="15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0.100000000000001" customHeight="1" x14ac:dyDescent="0.3">
      <c r="A133" s="15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0.100000000000001" customHeight="1" x14ac:dyDescent="0.3">
      <c r="A134" s="15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0.100000000000001" customHeight="1" x14ac:dyDescent="0.3">
      <c r="A135" s="15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0.100000000000001" customHeight="1" x14ac:dyDescent="0.3">
      <c r="A136" s="15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0.100000000000001" customHeight="1" x14ac:dyDescent="0.3">
      <c r="A137" s="15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0.100000000000001" customHeight="1" x14ac:dyDescent="0.3">
      <c r="A138" s="15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0.100000000000001" customHeight="1" x14ac:dyDescent="0.3">
      <c r="A139" s="15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0.100000000000001" customHeight="1" x14ac:dyDescent="0.3">
      <c r="A140" s="15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0.100000000000001" customHeight="1" x14ac:dyDescent="0.3">
      <c r="A141" s="15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0.100000000000001" customHeight="1" x14ac:dyDescent="0.3">
      <c r="A142" s="15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0.100000000000001" customHeight="1" x14ac:dyDescent="0.3">
      <c r="A143" s="15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0.100000000000001" customHeight="1" x14ac:dyDescent="0.3">
      <c r="A144" s="15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0.100000000000001" customHeight="1" x14ac:dyDescent="0.3">
      <c r="A145" s="15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0.100000000000001" customHeight="1" x14ac:dyDescent="0.3">
      <c r="A146" s="15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0.100000000000001" customHeight="1" x14ac:dyDescent="0.3">
      <c r="A147" s="15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0.100000000000001" customHeight="1" x14ac:dyDescent="0.3">
      <c r="A148" s="15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0.100000000000001" customHeight="1" x14ac:dyDescent="0.3">
      <c r="A149" s="15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0.100000000000001" customHeight="1" x14ac:dyDescent="0.3">
      <c r="A150" s="15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0.100000000000001" customHeight="1" x14ac:dyDescent="0.3">
      <c r="A151" s="15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0.100000000000001" customHeight="1" x14ac:dyDescent="0.3">
      <c r="A152" s="15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0.100000000000001" customHeight="1" x14ac:dyDescent="0.3">
      <c r="A153" s="15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0.100000000000001" customHeight="1" x14ac:dyDescent="0.3">
      <c r="A154" s="15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0.100000000000001" customHeight="1" x14ac:dyDescent="0.3">
      <c r="A155" s="15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0.100000000000001" customHeight="1" x14ac:dyDescent="0.3">
      <c r="A156" s="15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0.100000000000001" customHeight="1" x14ac:dyDescent="0.3">
      <c r="A157" s="15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0.100000000000001" customHeight="1" x14ac:dyDescent="0.3">
      <c r="A158" s="15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0.100000000000001" customHeight="1" x14ac:dyDescent="0.3">
      <c r="A159" s="15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0.100000000000001" customHeight="1" x14ac:dyDescent="0.3">
      <c r="A160" s="15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0.100000000000001" customHeight="1" x14ac:dyDescent="0.3">
      <c r="A161" s="15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0.100000000000001" customHeight="1" x14ac:dyDescent="0.3">
      <c r="A162" s="15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0.100000000000001" customHeight="1" x14ac:dyDescent="0.3">
      <c r="A163" s="15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0.100000000000001" customHeight="1" x14ac:dyDescent="0.3">
      <c r="A164" s="15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0.100000000000001" customHeight="1" x14ac:dyDescent="0.3">
      <c r="A165" s="15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0.100000000000001" customHeight="1" x14ac:dyDescent="0.3">
      <c r="A166" s="15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0.100000000000001" customHeight="1" x14ac:dyDescent="0.3">
      <c r="A167" s="15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0.100000000000001" customHeight="1" x14ac:dyDescent="0.3">
      <c r="A168" s="15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0.100000000000001" customHeight="1" x14ac:dyDescent="0.3">
      <c r="A169" s="15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0.100000000000001" customHeight="1" x14ac:dyDescent="0.3">
      <c r="A170" s="15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0.100000000000001" customHeight="1" x14ac:dyDescent="0.3">
      <c r="A171" s="15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0.100000000000001" customHeight="1" x14ac:dyDescent="0.3">
      <c r="A172" s="15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0.100000000000001" customHeight="1" x14ac:dyDescent="0.3">
      <c r="A173" s="15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0.100000000000001" customHeight="1" x14ac:dyDescent="0.3">
      <c r="A174" s="15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0.100000000000001" customHeight="1" x14ac:dyDescent="0.3">
      <c r="A175" s="15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0.100000000000001" customHeight="1" x14ac:dyDescent="0.3">
      <c r="A176" s="15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0.100000000000001" customHeight="1" x14ac:dyDescent="0.3">
      <c r="A177" s="15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0.100000000000001" customHeight="1" x14ac:dyDescent="0.3">
      <c r="A178" s="15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0.100000000000001" customHeight="1" x14ac:dyDescent="0.3">
      <c r="A179" s="15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0.100000000000001" customHeight="1" x14ac:dyDescent="0.3">
      <c r="A180" s="15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0.100000000000001" customHeight="1" x14ac:dyDescent="0.3">
      <c r="A181" s="15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0.100000000000001" customHeight="1" x14ac:dyDescent="0.3">
      <c r="A182" s="15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0.100000000000001" customHeight="1" x14ac:dyDescent="0.3">
      <c r="A183" s="15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0.100000000000001" customHeight="1" x14ac:dyDescent="0.3">
      <c r="A184" s="15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0.100000000000001" customHeight="1" x14ac:dyDescent="0.3">
      <c r="A185" s="15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0.100000000000001" customHeight="1" x14ac:dyDescent="0.3">
      <c r="A186" s="15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0.100000000000001" customHeight="1" x14ac:dyDescent="0.3">
      <c r="A187" s="15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0.100000000000001" customHeight="1" x14ac:dyDescent="0.3">
      <c r="A188" s="15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0.100000000000001" customHeight="1" x14ac:dyDescent="0.3">
      <c r="A189" s="15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0.100000000000001" customHeight="1" x14ac:dyDescent="0.3">
      <c r="A190" s="15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</sheetData>
  <sheetProtection sheet="1" objects="1" scenarios="1"/>
  <mergeCells count="2">
    <mergeCell ref="A90:Z90"/>
    <mergeCell ref="A1:Z1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/>
  </sheetPr>
  <dimension ref="A1:AS78"/>
  <sheetViews>
    <sheetView workbookViewId="0">
      <pane ySplit="3" topLeftCell="A30" activePane="bottomLeft" state="frozen"/>
      <selection activeCell="AA11" sqref="AA11:AC13"/>
      <selection pane="bottomLeft" activeCell="AA11" sqref="AA11:AC13"/>
    </sheetView>
  </sheetViews>
  <sheetFormatPr defaultRowHeight="15" x14ac:dyDescent="0.25"/>
  <cols>
    <col min="1" max="5" width="9.140625" style="15"/>
    <col min="6" max="7" width="10.7109375" style="7" customWidth="1"/>
    <col min="8" max="10" width="10.7109375" customWidth="1"/>
    <col min="11" max="12" width="10.7109375" style="7" customWidth="1"/>
    <col min="13" max="45" width="10.7109375" customWidth="1"/>
  </cols>
  <sheetData>
    <row r="1" spans="1:45" ht="20.100000000000001" customHeight="1" x14ac:dyDescent="0.25">
      <c r="A1" s="156"/>
      <c r="B1" s="156"/>
      <c r="C1" s="156"/>
      <c r="D1" s="156"/>
      <c r="E1" s="156"/>
      <c r="F1" s="105" t="s">
        <v>34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43.5" customHeight="1" x14ac:dyDescent="0.25">
      <c r="F2" s="107" t="s">
        <v>36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s="30" customFormat="1" ht="32.25" customHeight="1" x14ac:dyDescent="0.3">
      <c r="A3" s="157"/>
      <c r="B3" s="157"/>
      <c r="C3" s="157"/>
      <c r="D3" s="157"/>
      <c r="E3" s="157"/>
      <c r="F3" s="28"/>
      <c r="G3" s="28"/>
      <c r="H3" s="108" t="s">
        <v>76</v>
      </c>
      <c r="I3" s="108"/>
      <c r="J3" s="108"/>
      <c r="K3" s="28"/>
      <c r="L3" s="108" t="s">
        <v>35</v>
      </c>
      <c r="M3" s="108"/>
      <c r="N3" s="108"/>
      <c r="O3" s="27"/>
      <c r="P3" s="27"/>
      <c r="Q3" s="27"/>
      <c r="R3" s="27"/>
      <c r="S3" s="27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108" t="s">
        <v>76</v>
      </c>
      <c r="AN3" s="108"/>
      <c r="AO3" s="108"/>
      <c r="AP3" s="27" t="s">
        <v>77</v>
      </c>
      <c r="AQ3" s="108"/>
      <c r="AR3" s="108"/>
      <c r="AS3" s="108"/>
    </row>
    <row r="4" spans="1:45" ht="20.100000000000001" customHeight="1" x14ac:dyDescent="0.3">
      <c r="F4" s="14"/>
      <c r="G4" s="14"/>
      <c r="H4" s="106">
        <v>43833</v>
      </c>
      <c r="I4" s="106"/>
      <c r="J4" s="106"/>
      <c r="K4" s="14"/>
      <c r="L4" s="106">
        <v>43808</v>
      </c>
      <c r="M4" s="106"/>
      <c r="N4" s="10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ht="20.100000000000001" customHeight="1" x14ac:dyDescent="0.3">
      <c r="F5" s="14"/>
      <c r="G5" s="14"/>
      <c r="H5" s="106">
        <v>43847</v>
      </c>
      <c r="I5" s="106"/>
      <c r="J5" s="106"/>
      <c r="K5" s="14"/>
      <c r="L5" s="106">
        <v>43822</v>
      </c>
      <c r="M5" s="106"/>
      <c r="N5" s="106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20.100000000000001" customHeight="1" x14ac:dyDescent="0.3">
      <c r="F6" s="14"/>
      <c r="G6" s="14"/>
      <c r="H6" s="106">
        <v>43861</v>
      </c>
      <c r="I6" s="106"/>
      <c r="J6" s="106"/>
      <c r="K6" s="14"/>
      <c r="L6" s="106">
        <v>43830</v>
      </c>
      <c r="M6" s="106"/>
      <c r="N6" s="10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20.100000000000001" customHeight="1" x14ac:dyDescent="0.3">
      <c r="F7" s="14"/>
      <c r="G7" s="14"/>
      <c r="H7" s="106">
        <v>43875</v>
      </c>
      <c r="I7" s="106"/>
      <c r="J7" s="106"/>
      <c r="K7" s="14"/>
      <c r="L7" s="106">
        <v>43854</v>
      </c>
      <c r="M7" s="106"/>
      <c r="N7" s="10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20.100000000000001" customHeight="1" x14ac:dyDescent="0.3">
      <c r="F8" s="14"/>
      <c r="G8" s="14"/>
      <c r="H8" s="106">
        <v>43889</v>
      </c>
      <c r="I8" s="106"/>
      <c r="J8" s="106"/>
      <c r="K8" s="14"/>
      <c r="L8" s="106">
        <v>43861</v>
      </c>
      <c r="M8" s="106"/>
      <c r="N8" s="106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20.100000000000001" customHeight="1" x14ac:dyDescent="0.3">
      <c r="F9" s="14"/>
      <c r="G9" s="14"/>
      <c r="H9" s="106">
        <v>43903</v>
      </c>
      <c r="I9" s="106"/>
      <c r="J9" s="106"/>
      <c r="K9" s="73"/>
      <c r="L9" s="106">
        <v>43882</v>
      </c>
      <c r="M9" s="106"/>
      <c r="N9" s="10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20.100000000000001" customHeight="1" x14ac:dyDescent="0.3">
      <c r="F10" s="14"/>
      <c r="G10" s="14"/>
      <c r="H10" s="106">
        <v>43917</v>
      </c>
      <c r="I10" s="106"/>
      <c r="J10" s="106"/>
      <c r="K10" s="73"/>
      <c r="L10" s="106">
        <v>43890</v>
      </c>
      <c r="M10" s="106"/>
      <c r="N10" s="10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20.100000000000001" customHeight="1" x14ac:dyDescent="0.3">
      <c r="F11" s="14"/>
      <c r="G11" s="14"/>
      <c r="H11" s="106">
        <v>43931</v>
      </c>
      <c r="I11" s="106"/>
      <c r="J11" s="106"/>
      <c r="K11" s="73"/>
      <c r="L11" s="106">
        <v>43910</v>
      </c>
      <c r="M11" s="106"/>
      <c r="N11" s="10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20.100000000000001" customHeight="1" x14ac:dyDescent="0.3">
      <c r="F12" s="14"/>
      <c r="G12" s="14"/>
      <c r="H12" s="106">
        <v>43945</v>
      </c>
      <c r="I12" s="106"/>
      <c r="J12" s="106"/>
      <c r="K12" s="73"/>
      <c r="L12" s="106">
        <v>43921</v>
      </c>
      <c r="M12" s="106"/>
      <c r="N12" s="10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20.100000000000001" customHeight="1" x14ac:dyDescent="0.3">
      <c r="F13" s="14"/>
      <c r="G13" s="14"/>
      <c r="H13" s="106">
        <v>43959</v>
      </c>
      <c r="I13" s="106"/>
      <c r="J13" s="106"/>
      <c r="K13" s="73"/>
      <c r="L13" s="106">
        <v>43938</v>
      </c>
      <c r="M13" s="106"/>
      <c r="N13" s="10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20.100000000000001" customHeight="1" x14ac:dyDescent="0.3">
      <c r="F14" s="14"/>
      <c r="G14" s="14"/>
      <c r="H14" s="106">
        <v>43973</v>
      </c>
      <c r="I14" s="106"/>
      <c r="J14" s="106"/>
      <c r="K14" s="73"/>
      <c r="L14" s="106">
        <v>43951</v>
      </c>
      <c r="M14" s="106"/>
      <c r="N14" s="10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20.100000000000001" customHeight="1" x14ac:dyDescent="0.3">
      <c r="F15" s="14"/>
      <c r="G15" s="14"/>
      <c r="H15" s="106">
        <v>43987</v>
      </c>
      <c r="I15" s="106"/>
      <c r="J15" s="106"/>
      <c r="K15" s="73"/>
      <c r="L15" s="106">
        <v>43966</v>
      </c>
      <c r="M15" s="106"/>
      <c r="N15" s="10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0.100000000000001" customHeight="1" x14ac:dyDescent="0.3">
      <c r="F16" s="14"/>
      <c r="G16" s="14"/>
      <c r="H16" s="106">
        <v>44001</v>
      </c>
      <c r="I16" s="106"/>
      <c r="J16" s="106"/>
      <c r="K16" s="73"/>
      <c r="L16" s="106">
        <v>43976</v>
      </c>
      <c r="M16" s="106"/>
      <c r="N16" s="10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6:45" ht="20.100000000000001" customHeight="1" x14ac:dyDescent="0.3">
      <c r="F17" s="14"/>
      <c r="G17" s="14"/>
      <c r="H17" s="106">
        <v>44014</v>
      </c>
      <c r="I17" s="106"/>
      <c r="J17" s="106"/>
      <c r="K17" s="73" t="s">
        <v>52</v>
      </c>
      <c r="L17" s="106">
        <v>43994</v>
      </c>
      <c r="M17" s="106"/>
      <c r="N17" s="106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6:45" ht="20.100000000000001" customHeight="1" x14ac:dyDescent="0.3">
      <c r="F18" s="14"/>
      <c r="G18" s="14"/>
      <c r="H18" s="106">
        <v>44029</v>
      </c>
      <c r="I18" s="106"/>
      <c r="J18" s="106"/>
      <c r="K18" s="73"/>
      <c r="L18" s="106">
        <v>44005</v>
      </c>
      <c r="M18" s="106"/>
      <c r="N18" s="10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6:45" ht="20.100000000000001" customHeight="1" x14ac:dyDescent="0.3">
      <c r="F19" s="14"/>
      <c r="G19" s="14"/>
      <c r="H19" s="106">
        <v>44043</v>
      </c>
      <c r="I19" s="106"/>
      <c r="J19" s="106"/>
      <c r="K19" s="73"/>
      <c r="L19" s="106">
        <v>44012</v>
      </c>
      <c r="M19" s="106"/>
      <c r="N19" s="10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6:45" ht="20.100000000000001" customHeight="1" x14ac:dyDescent="0.3">
      <c r="F20" s="14"/>
      <c r="G20" s="14"/>
      <c r="H20" s="106">
        <v>44057</v>
      </c>
      <c r="I20" s="106"/>
      <c r="J20" s="106"/>
      <c r="K20" s="73"/>
      <c r="L20" s="106">
        <v>44036</v>
      </c>
      <c r="M20" s="106"/>
      <c r="N20" s="10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6:45" ht="20.100000000000001" customHeight="1" x14ac:dyDescent="0.3">
      <c r="F21" s="14"/>
      <c r="G21" s="14"/>
      <c r="H21" s="106">
        <v>44071</v>
      </c>
      <c r="I21" s="106"/>
      <c r="J21" s="106"/>
      <c r="K21" s="73"/>
      <c r="L21" s="106">
        <v>44043</v>
      </c>
      <c r="M21" s="106"/>
      <c r="N21" s="10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6:45" ht="20.100000000000001" customHeight="1" x14ac:dyDescent="0.3">
      <c r="F22" s="14"/>
      <c r="G22" s="14"/>
      <c r="H22" s="106">
        <v>44085</v>
      </c>
      <c r="I22" s="106"/>
      <c r="J22" s="106"/>
      <c r="K22" s="73"/>
      <c r="L22" s="106">
        <v>44064</v>
      </c>
      <c r="M22" s="106"/>
      <c r="N22" s="106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6:45" ht="20.100000000000001" customHeight="1" x14ac:dyDescent="0.3">
      <c r="F23" s="14"/>
      <c r="G23" s="14"/>
      <c r="H23" s="106">
        <v>44099</v>
      </c>
      <c r="I23" s="106"/>
      <c r="J23" s="106"/>
      <c r="K23" s="73"/>
      <c r="L23" s="106">
        <v>44074</v>
      </c>
      <c r="M23" s="106"/>
      <c r="N23" s="10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6:45" ht="20.100000000000001" customHeight="1" x14ac:dyDescent="0.3">
      <c r="F24" s="14"/>
      <c r="G24" s="14"/>
      <c r="H24" s="106">
        <v>44113</v>
      </c>
      <c r="I24" s="106"/>
      <c r="J24" s="106"/>
      <c r="K24" s="73"/>
      <c r="L24" s="106">
        <v>44092</v>
      </c>
      <c r="M24" s="106"/>
      <c r="N24" s="10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6:45" ht="20.100000000000001" customHeight="1" x14ac:dyDescent="0.3">
      <c r="F25" s="14"/>
      <c r="G25" s="14"/>
      <c r="H25" s="106">
        <v>44127</v>
      </c>
      <c r="I25" s="106"/>
      <c r="J25" s="106"/>
      <c r="K25" s="73"/>
      <c r="L25" s="106">
        <v>44104</v>
      </c>
      <c r="M25" s="106"/>
      <c r="N25" s="10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6:45" ht="20.100000000000001" customHeight="1" x14ac:dyDescent="0.3">
      <c r="F26" s="14"/>
      <c r="G26" s="14"/>
      <c r="H26" s="106">
        <v>44141</v>
      </c>
      <c r="I26" s="106"/>
      <c r="J26" s="106"/>
      <c r="K26" s="73"/>
      <c r="L26" s="106">
        <v>44120</v>
      </c>
      <c r="M26" s="106"/>
      <c r="N26" s="10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6:45" ht="20.100000000000001" customHeight="1" x14ac:dyDescent="0.3">
      <c r="F27" s="14"/>
      <c r="G27" s="14"/>
      <c r="H27" s="106">
        <v>44155</v>
      </c>
      <c r="I27" s="106"/>
      <c r="J27" s="106"/>
      <c r="K27" s="73"/>
      <c r="L27" s="106">
        <v>44135</v>
      </c>
      <c r="M27" s="106"/>
      <c r="N27" s="10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6:45" ht="20.100000000000001" customHeight="1" x14ac:dyDescent="0.3">
      <c r="F28" s="14"/>
      <c r="G28" s="14"/>
      <c r="H28" s="106">
        <v>44169</v>
      </c>
      <c r="I28" s="106"/>
      <c r="J28" s="106"/>
      <c r="K28" s="73"/>
      <c r="L28" s="106">
        <v>44148</v>
      </c>
      <c r="M28" s="106"/>
      <c r="N28" s="10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6:45" ht="20.100000000000001" customHeight="1" x14ac:dyDescent="0.3">
      <c r="F29" s="14"/>
      <c r="G29" s="14"/>
      <c r="H29" s="106">
        <v>44183</v>
      </c>
      <c r="I29" s="106"/>
      <c r="J29" s="106"/>
      <c r="K29" s="73"/>
      <c r="L29" s="106">
        <v>44158</v>
      </c>
      <c r="M29" s="106"/>
      <c r="N29" s="10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6:45" ht="20.100000000000001" customHeight="1" x14ac:dyDescent="0.3">
      <c r="F30" s="14"/>
      <c r="G30" s="14"/>
      <c r="H30" s="106">
        <v>44196</v>
      </c>
      <c r="I30" s="106"/>
      <c r="J30" s="106"/>
      <c r="K30" s="73" t="s">
        <v>52</v>
      </c>
      <c r="L30" s="106">
        <v>44165</v>
      </c>
      <c r="M30" s="106"/>
      <c r="N30" s="10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9">
        <v>44196</v>
      </c>
      <c r="AO30" s="14"/>
      <c r="AP30" s="158"/>
      <c r="AQ30" s="14"/>
      <c r="AR30" s="14"/>
      <c r="AS30" s="14"/>
    </row>
    <row r="31" spans="6:45" ht="20.100000000000001" customHeight="1" x14ac:dyDescent="0.3">
      <c r="F31" s="15"/>
      <c r="G31" s="15"/>
      <c r="H31" s="106">
        <v>44211</v>
      </c>
      <c r="I31" s="106"/>
      <c r="J31" s="106"/>
      <c r="K31" s="73"/>
      <c r="L31" s="106">
        <v>44189</v>
      </c>
      <c r="M31" s="106"/>
      <c r="N31" s="10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9">
        <v>44211</v>
      </c>
      <c r="AO31" s="15"/>
      <c r="AP31" s="159">
        <v>44200</v>
      </c>
      <c r="AQ31" s="15"/>
      <c r="AR31" s="15"/>
      <c r="AS31" s="15"/>
    </row>
    <row r="32" spans="6:45" ht="20.100000000000001" customHeight="1" x14ac:dyDescent="0.3">
      <c r="F32" s="15"/>
      <c r="G32" s="15"/>
      <c r="H32" s="106">
        <f>14+H31</f>
        <v>44225</v>
      </c>
      <c r="I32" s="106"/>
      <c r="J32" s="106"/>
      <c r="K32" s="73"/>
      <c r="L32" s="106">
        <v>44196</v>
      </c>
      <c r="M32" s="106"/>
      <c r="N32" s="10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9">
        <v>44225</v>
      </c>
      <c r="AO32" s="15"/>
      <c r="AP32" s="159">
        <v>44213</v>
      </c>
      <c r="AQ32" s="15"/>
      <c r="AR32" s="15"/>
      <c r="AS32" s="15"/>
    </row>
    <row r="33" spans="6:45" ht="20.100000000000001" customHeight="1" x14ac:dyDescent="0.3">
      <c r="F33" s="15"/>
      <c r="G33" s="15"/>
      <c r="H33" s="106">
        <f t="shared" ref="H33:H56" si="0">14+H32</f>
        <v>44239</v>
      </c>
      <c r="I33" s="106"/>
      <c r="J33" s="106"/>
      <c r="K33" s="73"/>
      <c r="L33" s="106">
        <v>44218</v>
      </c>
      <c r="M33" s="106"/>
      <c r="N33" s="10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9">
        <v>44239</v>
      </c>
      <c r="AO33" s="15"/>
      <c r="AP33" s="159">
        <f>14+AP32</f>
        <v>44227</v>
      </c>
      <c r="AQ33" s="15"/>
      <c r="AR33" s="15"/>
      <c r="AS33" s="15"/>
    </row>
    <row r="34" spans="6:45" ht="20.100000000000001" customHeight="1" x14ac:dyDescent="0.3">
      <c r="F34" s="15"/>
      <c r="G34" s="15"/>
      <c r="H34" s="106">
        <f t="shared" si="0"/>
        <v>44253</v>
      </c>
      <c r="I34" s="106"/>
      <c r="J34" s="106"/>
      <c r="K34" s="73"/>
      <c r="L34" s="106">
        <v>44225</v>
      </c>
      <c r="M34" s="106"/>
      <c r="N34" s="10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9">
        <v>44253</v>
      </c>
      <c r="AO34" s="158"/>
      <c r="AP34" s="159">
        <f t="shared" ref="AP34:AP56" si="1">14+AP33</f>
        <v>44241</v>
      </c>
      <c r="AQ34" s="15"/>
      <c r="AR34" s="15"/>
      <c r="AS34" s="15"/>
    </row>
    <row r="35" spans="6:45" ht="20.100000000000001" customHeight="1" x14ac:dyDescent="0.3">
      <c r="F35" s="15"/>
      <c r="G35" s="15"/>
      <c r="H35" s="106">
        <f t="shared" si="0"/>
        <v>44267</v>
      </c>
      <c r="I35" s="106"/>
      <c r="J35" s="106"/>
      <c r="K35" s="73"/>
      <c r="L35" s="106">
        <v>44246</v>
      </c>
      <c r="M35" s="106"/>
      <c r="N35" s="10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9">
        <v>44267</v>
      </c>
      <c r="AO35" s="158"/>
      <c r="AP35" s="159">
        <f t="shared" si="1"/>
        <v>44255</v>
      </c>
      <c r="AQ35" s="15"/>
      <c r="AR35" s="15"/>
      <c r="AS35" s="15"/>
    </row>
    <row r="36" spans="6:45" ht="20.100000000000001" customHeight="1" x14ac:dyDescent="0.3">
      <c r="F36" s="15"/>
      <c r="G36" s="15"/>
      <c r="H36" s="106">
        <f t="shared" si="0"/>
        <v>44281</v>
      </c>
      <c r="I36" s="106"/>
      <c r="J36" s="106"/>
      <c r="K36" s="73"/>
      <c r="L36" s="106">
        <v>44253</v>
      </c>
      <c r="M36" s="106"/>
      <c r="N36" s="10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9">
        <v>44281</v>
      </c>
      <c r="AO36" s="158"/>
      <c r="AP36" s="159">
        <f t="shared" si="1"/>
        <v>44269</v>
      </c>
      <c r="AQ36" s="15"/>
      <c r="AR36" s="15"/>
      <c r="AS36" s="15"/>
    </row>
    <row r="37" spans="6:45" ht="20.100000000000001" customHeight="1" x14ac:dyDescent="0.3">
      <c r="F37" s="15"/>
      <c r="G37" s="15"/>
      <c r="H37" s="106">
        <f t="shared" si="0"/>
        <v>44295</v>
      </c>
      <c r="I37" s="106"/>
      <c r="J37" s="106"/>
      <c r="K37" s="73"/>
      <c r="L37" s="106">
        <v>44274</v>
      </c>
      <c r="M37" s="106"/>
      <c r="N37" s="10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9">
        <v>44295</v>
      </c>
      <c r="AO37" s="158"/>
      <c r="AP37" s="159">
        <f t="shared" si="1"/>
        <v>44283</v>
      </c>
      <c r="AQ37" s="15"/>
      <c r="AR37" s="15"/>
      <c r="AS37" s="15"/>
    </row>
    <row r="38" spans="6:45" ht="20.100000000000001" customHeight="1" x14ac:dyDescent="0.3">
      <c r="F38" s="15"/>
      <c r="G38" s="15"/>
      <c r="H38" s="106">
        <f t="shared" si="0"/>
        <v>44309</v>
      </c>
      <c r="I38" s="106"/>
      <c r="J38" s="106"/>
      <c r="K38" s="73"/>
      <c r="L38" s="106">
        <v>44286</v>
      </c>
      <c r="M38" s="106"/>
      <c r="N38" s="10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9">
        <v>44309</v>
      </c>
      <c r="AO38" s="158"/>
      <c r="AP38" s="159">
        <f t="shared" si="1"/>
        <v>44297</v>
      </c>
      <c r="AQ38" s="15"/>
      <c r="AR38" s="15"/>
      <c r="AS38" s="15"/>
    </row>
    <row r="39" spans="6:45" ht="20.100000000000001" customHeight="1" x14ac:dyDescent="0.3">
      <c r="F39" s="15"/>
      <c r="G39" s="15"/>
      <c r="H39" s="106">
        <f t="shared" si="0"/>
        <v>44323</v>
      </c>
      <c r="I39" s="106"/>
      <c r="J39" s="106"/>
      <c r="K39" s="73"/>
      <c r="L39" s="106">
        <v>44302</v>
      </c>
      <c r="M39" s="106"/>
      <c r="N39" s="10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9">
        <v>44323</v>
      </c>
      <c r="AO39" s="158"/>
      <c r="AP39" s="159">
        <f t="shared" si="1"/>
        <v>44311</v>
      </c>
      <c r="AQ39" s="15"/>
      <c r="AR39" s="15"/>
      <c r="AS39" s="15"/>
    </row>
    <row r="40" spans="6:45" ht="20.100000000000001" customHeight="1" x14ac:dyDescent="0.3">
      <c r="F40" s="15"/>
      <c r="G40" s="15"/>
      <c r="H40" s="106">
        <f t="shared" si="0"/>
        <v>44337</v>
      </c>
      <c r="I40" s="106"/>
      <c r="J40" s="106"/>
      <c r="K40" s="73"/>
      <c r="L40" s="106">
        <v>44316</v>
      </c>
      <c r="M40" s="106"/>
      <c r="N40" s="10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9">
        <v>44337</v>
      </c>
      <c r="AO40" s="158"/>
      <c r="AP40" s="159">
        <f t="shared" si="1"/>
        <v>44325</v>
      </c>
      <c r="AQ40" s="15"/>
      <c r="AR40" s="15"/>
      <c r="AS40" s="15"/>
    </row>
    <row r="41" spans="6:45" ht="20.100000000000001" customHeight="1" x14ac:dyDescent="0.3">
      <c r="F41" s="15"/>
      <c r="G41" s="15"/>
      <c r="H41" s="106">
        <f t="shared" si="0"/>
        <v>44351</v>
      </c>
      <c r="I41" s="106"/>
      <c r="J41" s="106"/>
      <c r="K41" s="73"/>
      <c r="L41" s="106">
        <v>44330</v>
      </c>
      <c r="M41" s="106"/>
      <c r="N41" s="10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9">
        <v>44351</v>
      </c>
      <c r="AO41" s="158"/>
      <c r="AP41" s="159">
        <f t="shared" si="1"/>
        <v>44339</v>
      </c>
      <c r="AQ41" s="15"/>
      <c r="AR41" s="15"/>
      <c r="AS41" s="15"/>
    </row>
    <row r="42" spans="6:45" ht="20.100000000000001" customHeight="1" x14ac:dyDescent="0.3">
      <c r="F42" s="15"/>
      <c r="G42" s="15"/>
      <c r="H42" s="106">
        <f t="shared" si="0"/>
        <v>44365</v>
      </c>
      <c r="I42" s="106"/>
      <c r="J42" s="106"/>
      <c r="K42" s="73"/>
      <c r="L42" s="106">
        <v>44340</v>
      </c>
      <c r="M42" s="106"/>
      <c r="N42" s="106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9">
        <v>44365</v>
      </c>
      <c r="AO42" s="158"/>
      <c r="AP42" s="159">
        <f t="shared" si="1"/>
        <v>44353</v>
      </c>
      <c r="AQ42" s="15"/>
      <c r="AR42" s="15"/>
      <c r="AS42" s="15"/>
    </row>
    <row r="43" spans="6:45" ht="20.100000000000001" customHeight="1" x14ac:dyDescent="0.3">
      <c r="F43" s="15"/>
      <c r="G43" s="15"/>
      <c r="H43" s="106">
        <f t="shared" si="0"/>
        <v>44379</v>
      </c>
      <c r="I43" s="106"/>
      <c r="J43" s="106"/>
      <c r="K43" s="73"/>
      <c r="L43" s="106">
        <v>44358</v>
      </c>
      <c r="M43" s="106"/>
      <c r="N43" s="10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9">
        <v>44379</v>
      </c>
      <c r="AO43" s="158"/>
      <c r="AP43" s="159">
        <f t="shared" si="1"/>
        <v>44367</v>
      </c>
      <c r="AQ43" s="15"/>
      <c r="AR43" s="15"/>
      <c r="AS43" s="15"/>
    </row>
    <row r="44" spans="6:45" ht="20.100000000000001" customHeight="1" x14ac:dyDescent="0.3">
      <c r="F44" s="15"/>
      <c r="G44" s="15"/>
      <c r="H44" s="106">
        <f t="shared" si="0"/>
        <v>44393</v>
      </c>
      <c r="I44" s="106"/>
      <c r="J44" s="106"/>
      <c r="K44" s="73"/>
      <c r="L44" s="106">
        <v>44369</v>
      </c>
      <c r="M44" s="106"/>
      <c r="N44" s="10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9">
        <v>44393</v>
      </c>
      <c r="AO44" s="158"/>
      <c r="AP44" s="159">
        <f t="shared" si="1"/>
        <v>44381</v>
      </c>
      <c r="AQ44" s="15"/>
      <c r="AR44" s="15"/>
      <c r="AS44" s="15"/>
    </row>
    <row r="45" spans="6:45" ht="20.100000000000001" customHeight="1" x14ac:dyDescent="0.3">
      <c r="F45" s="15"/>
      <c r="G45" s="15"/>
      <c r="H45" s="106">
        <f t="shared" si="0"/>
        <v>44407</v>
      </c>
      <c r="I45" s="106"/>
      <c r="J45" s="106"/>
      <c r="K45" s="73"/>
      <c r="L45" s="106">
        <v>44377</v>
      </c>
      <c r="M45" s="106"/>
      <c r="N45" s="10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9">
        <v>44407</v>
      </c>
      <c r="AO45" s="158"/>
      <c r="AP45" s="159">
        <f t="shared" si="1"/>
        <v>44395</v>
      </c>
      <c r="AQ45" s="15"/>
      <c r="AR45" s="15"/>
      <c r="AS45" s="15"/>
    </row>
    <row r="46" spans="6:45" ht="20.100000000000001" customHeight="1" x14ac:dyDescent="0.3">
      <c r="F46" s="15"/>
      <c r="G46" s="15"/>
      <c r="H46" s="106">
        <f t="shared" si="0"/>
        <v>44421</v>
      </c>
      <c r="I46" s="106"/>
      <c r="J46" s="106"/>
      <c r="K46" s="73"/>
      <c r="L46" s="106">
        <v>44400</v>
      </c>
      <c r="M46" s="106"/>
      <c r="N46" s="10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9">
        <v>44421</v>
      </c>
      <c r="AO46" s="158"/>
      <c r="AP46" s="159">
        <f t="shared" si="1"/>
        <v>44409</v>
      </c>
      <c r="AQ46" s="15"/>
      <c r="AR46" s="15"/>
      <c r="AS46" s="15"/>
    </row>
    <row r="47" spans="6:45" ht="20.100000000000001" customHeight="1" x14ac:dyDescent="0.3">
      <c r="F47" s="15"/>
      <c r="G47" s="15"/>
      <c r="H47" s="106">
        <f t="shared" si="0"/>
        <v>44435</v>
      </c>
      <c r="I47" s="106"/>
      <c r="J47" s="106"/>
      <c r="K47" s="73"/>
      <c r="L47" s="106">
        <v>44407</v>
      </c>
      <c r="M47" s="106"/>
      <c r="N47" s="10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9">
        <v>44435</v>
      </c>
      <c r="AO47" s="158"/>
      <c r="AP47" s="159">
        <f t="shared" si="1"/>
        <v>44423</v>
      </c>
      <c r="AQ47" s="15"/>
      <c r="AR47" s="15"/>
      <c r="AS47" s="15"/>
    </row>
    <row r="48" spans="6:45" ht="20.100000000000001" customHeight="1" x14ac:dyDescent="0.3">
      <c r="F48" s="15"/>
      <c r="G48" s="15"/>
      <c r="H48" s="106">
        <f t="shared" si="0"/>
        <v>44449</v>
      </c>
      <c r="I48" s="106"/>
      <c r="J48" s="106"/>
      <c r="K48" s="73"/>
      <c r="L48" s="106">
        <v>44428</v>
      </c>
      <c r="M48" s="106"/>
      <c r="N48" s="10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9">
        <v>44449</v>
      </c>
      <c r="AO48" s="158"/>
      <c r="AP48" s="159">
        <f t="shared" si="1"/>
        <v>44437</v>
      </c>
      <c r="AQ48" s="15"/>
      <c r="AR48" s="15"/>
      <c r="AS48" s="15"/>
    </row>
    <row r="49" spans="6:45" ht="20.100000000000001" customHeight="1" x14ac:dyDescent="0.3">
      <c r="F49" s="15"/>
      <c r="G49" s="15"/>
      <c r="H49" s="106">
        <f t="shared" si="0"/>
        <v>44463</v>
      </c>
      <c r="I49" s="106"/>
      <c r="J49" s="106"/>
      <c r="K49" s="73"/>
      <c r="L49" s="106">
        <v>44439</v>
      </c>
      <c r="M49" s="106"/>
      <c r="N49" s="10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9">
        <v>44463</v>
      </c>
      <c r="AO49" s="158"/>
      <c r="AP49" s="159">
        <f t="shared" si="1"/>
        <v>44451</v>
      </c>
      <c r="AQ49" s="15"/>
      <c r="AR49" s="15"/>
      <c r="AS49" s="15"/>
    </row>
    <row r="50" spans="6:45" ht="20.100000000000001" customHeight="1" x14ac:dyDescent="0.3">
      <c r="F50" s="15"/>
      <c r="G50" s="15"/>
      <c r="H50" s="106">
        <f t="shared" si="0"/>
        <v>44477</v>
      </c>
      <c r="I50" s="106"/>
      <c r="J50" s="106"/>
      <c r="K50" s="73"/>
      <c r="L50" s="106">
        <v>44456</v>
      </c>
      <c r="M50" s="106"/>
      <c r="N50" s="10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9">
        <v>44477</v>
      </c>
      <c r="AO50" s="158"/>
      <c r="AP50" s="159">
        <f t="shared" si="1"/>
        <v>44465</v>
      </c>
      <c r="AQ50" s="15"/>
      <c r="AR50" s="15"/>
      <c r="AS50" s="15"/>
    </row>
    <row r="51" spans="6:45" ht="20.100000000000001" customHeight="1" x14ac:dyDescent="0.3">
      <c r="F51" s="15"/>
      <c r="G51" s="15"/>
      <c r="H51" s="106">
        <f t="shared" si="0"/>
        <v>44491</v>
      </c>
      <c r="I51" s="106"/>
      <c r="J51" s="106"/>
      <c r="K51" s="73"/>
      <c r="L51" s="106">
        <v>44469</v>
      </c>
      <c r="M51" s="106"/>
      <c r="N51" s="10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9">
        <v>44491</v>
      </c>
      <c r="AO51" s="158"/>
      <c r="AP51" s="159">
        <f t="shared" si="1"/>
        <v>44479</v>
      </c>
      <c r="AQ51" s="15"/>
      <c r="AR51" s="15"/>
      <c r="AS51" s="15"/>
    </row>
    <row r="52" spans="6:45" ht="20.100000000000001" customHeight="1" x14ac:dyDescent="0.3">
      <c r="F52" s="15"/>
      <c r="G52" s="15"/>
      <c r="H52" s="106">
        <f t="shared" si="0"/>
        <v>44505</v>
      </c>
      <c r="I52" s="106"/>
      <c r="J52" s="106"/>
      <c r="K52" s="15"/>
      <c r="L52" s="106">
        <v>44484</v>
      </c>
      <c r="M52" s="106"/>
      <c r="N52" s="10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9">
        <v>44505</v>
      </c>
      <c r="AO52" s="158"/>
      <c r="AP52" s="159">
        <f t="shared" si="1"/>
        <v>44493</v>
      </c>
      <c r="AQ52" s="15"/>
      <c r="AR52" s="15"/>
      <c r="AS52" s="15"/>
    </row>
    <row r="53" spans="6:45" ht="20.100000000000001" customHeight="1" x14ac:dyDescent="0.3">
      <c r="F53" s="15"/>
      <c r="G53" s="15"/>
      <c r="H53" s="106">
        <f t="shared" si="0"/>
        <v>44519</v>
      </c>
      <c r="I53" s="106"/>
      <c r="J53" s="106"/>
      <c r="K53" s="15"/>
      <c r="L53" s="106">
        <v>44494</v>
      </c>
      <c r="M53" s="106"/>
      <c r="N53" s="10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9">
        <v>44519</v>
      </c>
      <c r="AO53" s="158"/>
      <c r="AP53" s="159">
        <f t="shared" si="1"/>
        <v>44507</v>
      </c>
      <c r="AQ53" s="15"/>
      <c r="AR53" s="15"/>
      <c r="AS53" s="15"/>
    </row>
    <row r="54" spans="6:45" ht="20.100000000000001" customHeight="1" x14ac:dyDescent="0.3">
      <c r="F54" s="15"/>
      <c r="G54" s="15"/>
      <c r="H54" s="106">
        <f t="shared" si="0"/>
        <v>44533</v>
      </c>
      <c r="I54" s="106"/>
      <c r="J54" s="106"/>
      <c r="K54" s="15"/>
      <c r="L54" s="106">
        <v>44512</v>
      </c>
      <c r="M54" s="106"/>
      <c r="N54" s="10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9">
        <v>44533</v>
      </c>
      <c r="AO54" s="158"/>
      <c r="AP54" s="159">
        <f t="shared" si="1"/>
        <v>44521</v>
      </c>
      <c r="AQ54" s="15"/>
      <c r="AR54" s="15"/>
      <c r="AS54" s="15"/>
    </row>
    <row r="55" spans="6:45" ht="20.100000000000001" customHeight="1" x14ac:dyDescent="0.3">
      <c r="F55" s="15"/>
      <c r="G55" s="15"/>
      <c r="H55" s="106">
        <f t="shared" si="0"/>
        <v>44547</v>
      </c>
      <c r="I55" s="106"/>
      <c r="J55" s="106"/>
      <c r="K55" s="15"/>
      <c r="L55" s="106">
        <v>44519</v>
      </c>
      <c r="M55" s="106"/>
      <c r="N55" s="10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9">
        <v>44547</v>
      </c>
      <c r="AO55" s="158"/>
      <c r="AP55" s="159">
        <f t="shared" si="1"/>
        <v>44535</v>
      </c>
      <c r="AQ55" s="15"/>
      <c r="AR55" s="15"/>
      <c r="AS55" s="15"/>
    </row>
    <row r="56" spans="6:45" ht="20.100000000000001" customHeight="1" x14ac:dyDescent="0.3">
      <c r="F56" s="15"/>
      <c r="G56" s="15"/>
      <c r="H56" s="106">
        <f t="shared" si="0"/>
        <v>44561</v>
      </c>
      <c r="I56" s="106"/>
      <c r="J56" s="106"/>
      <c r="K56" s="15"/>
      <c r="L56" s="106">
        <v>44530</v>
      </c>
      <c r="M56" s="106"/>
      <c r="N56" s="10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9">
        <v>44561</v>
      </c>
      <c r="AO56" s="158"/>
      <c r="AP56" s="159">
        <f t="shared" si="1"/>
        <v>44549</v>
      </c>
      <c r="AQ56" s="15"/>
      <c r="AR56" s="15"/>
      <c r="AS56" s="15"/>
    </row>
    <row r="57" spans="6:45" ht="20.100000000000001" customHeight="1" x14ac:dyDescent="0.2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8"/>
      <c r="AP57" s="158"/>
      <c r="AQ57" s="15"/>
      <c r="AR57" s="15"/>
      <c r="AS57" s="15"/>
    </row>
    <row r="58" spans="6:45" ht="20.100000000000001" customHeight="1" x14ac:dyDescent="0.2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8"/>
      <c r="AP58" s="158"/>
      <c r="AQ58" s="15"/>
      <c r="AR58" s="15"/>
      <c r="AS58" s="15"/>
    </row>
    <row r="59" spans="6:45" ht="20.100000000000001" customHeight="1" x14ac:dyDescent="0.2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8"/>
      <c r="AP59" s="158"/>
      <c r="AQ59" s="15"/>
      <c r="AR59" s="15"/>
      <c r="AS59" s="15"/>
    </row>
    <row r="60" spans="6:45" ht="20.100000000000001" customHeight="1" x14ac:dyDescent="0.2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8"/>
      <c r="AP60" s="158"/>
      <c r="AQ60" s="15"/>
      <c r="AR60" s="15"/>
      <c r="AS60" s="15"/>
    </row>
    <row r="61" spans="6:45" ht="20.100000000000001" customHeight="1" x14ac:dyDescent="0.2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6:45" ht="20.100000000000001" customHeight="1" x14ac:dyDescent="0.2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6:45" ht="20.100000000000001" customHeight="1" x14ac:dyDescent="0.2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6:45" ht="20.100000000000001" customHeight="1" x14ac:dyDescent="0.2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6:45" ht="20.100000000000001" customHeight="1" x14ac:dyDescent="0.2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6:45" ht="20.100000000000001" customHeight="1" x14ac:dyDescent="0.2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6:45" ht="20.100000000000001" customHeight="1" x14ac:dyDescent="0.2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6:45" ht="20.100000000000001" customHeight="1" x14ac:dyDescent="0.2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6:45" ht="20.100000000000001" customHeight="1" x14ac:dyDescent="0.2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6:45" ht="20.100000000000001" customHeight="1" x14ac:dyDescent="0.2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6:45" ht="20.100000000000001" customHeight="1" x14ac:dyDescent="0.2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6:45" ht="20.100000000000001" customHeight="1" x14ac:dyDescent="0.2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6:45" ht="20.100000000000001" customHeight="1" x14ac:dyDescent="0.2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6:45" ht="20.100000000000001" customHeight="1" x14ac:dyDescent="0.2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6:45" ht="20.100000000000001" customHeight="1" x14ac:dyDescent="0.2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6:45" ht="20.100000000000001" customHeight="1" x14ac:dyDescent="0.2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6:45" ht="20.100000000000001" customHeight="1" x14ac:dyDescent="0.2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6:45" ht="20.100000000000001" customHeight="1" x14ac:dyDescent="0.2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</sheetData>
  <sheetProtection sheet="1" objects="1" scenarios="1"/>
  <mergeCells count="112">
    <mergeCell ref="AQ3:AS3"/>
    <mergeCell ref="F1:Y1"/>
    <mergeCell ref="H28:J28"/>
    <mergeCell ref="L28:N28"/>
    <mergeCell ref="H29:J29"/>
    <mergeCell ref="L29:N29"/>
    <mergeCell ref="H30:J30"/>
    <mergeCell ref="L30:N30"/>
    <mergeCell ref="H25:J25"/>
    <mergeCell ref="L25:N25"/>
    <mergeCell ref="H26:J26"/>
    <mergeCell ref="L26:N26"/>
    <mergeCell ref="H27:J27"/>
    <mergeCell ref="L27:N27"/>
    <mergeCell ref="H22:J22"/>
    <mergeCell ref="L22:N22"/>
    <mergeCell ref="H23:J23"/>
    <mergeCell ref="L13:N13"/>
    <mergeCell ref="H14:J14"/>
    <mergeCell ref="L14:N14"/>
    <mergeCell ref="H15:J15"/>
    <mergeCell ref="L15:N15"/>
    <mergeCell ref="L23:N23"/>
    <mergeCell ref="H24:J24"/>
    <mergeCell ref="L24:N24"/>
    <mergeCell ref="H19:J19"/>
    <mergeCell ref="L19:N19"/>
    <mergeCell ref="H20:J20"/>
    <mergeCell ref="L20:N20"/>
    <mergeCell ref="H21:J21"/>
    <mergeCell ref="L21:N21"/>
    <mergeCell ref="F2:T2"/>
    <mergeCell ref="H3:J3"/>
    <mergeCell ref="L3:N3"/>
    <mergeCell ref="H10:J10"/>
    <mergeCell ref="L10:N10"/>
    <mergeCell ref="H7:J7"/>
    <mergeCell ref="L7:N7"/>
    <mergeCell ref="H8:J8"/>
    <mergeCell ref="L8:N8"/>
    <mergeCell ref="H9:J9"/>
    <mergeCell ref="L9:N9"/>
    <mergeCell ref="AM3:AO3"/>
    <mergeCell ref="H4:J4"/>
    <mergeCell ref="L4:N4"/>
    <mergeCell ref="H5:J5"/>
    <mergeCell ref="L5:N5"/>
    <mergeCell ref="H6:J6"/>
    <mergeCell ref="L6:N6"/>
    <mergeCell ref="H11:J11"/>
    <mergeCell ref="L11:N11"/>
    <mergeCell ref="H12:J12"/>
    <mergeCell ref="L12:N12"/>
    <mergeCell ref="H16:J16"/>
    <mergeCell ref="L16:N16"/>
    <mergeCell ref="H17:J17"/>
    <mergeCell ref="L17:N17"/>
    <mergeCell ref="H18:J18"/>
    <mergeCell ref="L18:N18"/>
    <mergeCell ref="H13:J13"/>
    <mergeCell ref="H31:J31"/>
    <mergeCell ref="L31:N31"/>
    <mergeCell ref="H32:J32"/>
    <mergeCell ref="L32:N32"/>
    <mergeCell ref="H33:J33"/>
    <mergeCell ref="L33:N33"/>
    <mergeCell ref="H34:J34"/>
    <mergeCell ref="L34:N34"/>
    <mergeCell ref="H35:J35"/>
    <mergeCell ref="L35:N35"/>
    <mergeCell ref="H36:J36"/>
    <mergeCell ref="L36:N36"/>
    <mergeCell ref="H37:J37"/>
    <mergeCell ref="L37:N37"/>
    <mergeCell ref="H38:J38"/>
    <mergeCell ref="L38:N38"/>
    <mergeCell ref="H39:J39"/>
    <mergeCell ref="L39:N39"/>
    <mergeCell ref="H40:J40"/>
    <mergeCell ref="L40:N40"/>
    <mergeCell ref="H41:J41"/>
    <mergeCell ref="L41:N41"/>
    <mergeCell ref="H42:J42"/>
    <mergeCell ref="L42:N42"/>
    <mergeCell ref="H43:J43"/>
    <mergeCell ref="L43:N43"/>
    <mergeCell ref="H44:J44"/>
    <mergeCell ref="L44:N44"/>
    <mergeCell ref="H45:J45"/>
    <mergeCell ref="L45:N45"/>
    <mergeCell ref="H46:J46"/>
    <mergeCell ref="L46:N46"/>
    <mergeCell ref="H47:J47"/>
    <mergeCell ref="L47:N47"/>
    <mergeCell ref="H48:J48"/>
    <mergeCell ref="L48:N48"/>
    <mergeCell ref="H49:J49"/>
    <mergeCell ref="L49:N49"/>
    <mergeCell ref="H50:J50"/>
    <mergeCell ref="L50:N50"/>
    <mergeCell ref="H51:J51"/>
    <mergeCell ref="L51:N51"/>
    <mergeCell ref="H52:J52"/>
    <mergeCell ref="H53:J53"/>
    <mergeCell ref="H54:J54"/>
    <mergeCell ref="H55:J55"/>
    <mergeCell ref="H56:J56"/>
    <mergeCell ref="L52:N52"/>
    <mergeCell ref="L53:N53"/>
    <mergeCell ref="L54:N54"/>
    <mergeCell ref="L55:N55"/>
    <mergeCell ref="L56:N56"/>
  </mergeCells>
  <conditionalFormatting sqref="H5:J30 L5:N30">
    <cfRule type="expression" dxfId="13" priority="29">
      <formula>AND(TODAY()&gt;=$L4+1,TODAY()&lt;=$L5)</formula>
    </cfRule>
  </conditionalFormatting>
  <conditionalFormatting sqref="H4:J30 L4:N30">
    <cfRule type="expression" dxfId="12" priority="30">
      <formula>$L4&lt;TODAY()</formula>
    </cfRule>
  </conditionalFormatting>
  <conditionalFormatting sqref="L31:N56">
    <cfRule type="expression" dxfId="11" priority="7">
      <formula>AND(TODAY()&gt;=$L30+1,TODAY()&lt;=$L31)</formula>
    </cfRule>
  </conditionalFormatting>
  <conditionalFormatting sqref="L31:N56">
    <cfRule type="expression" dxfId="10" priority="8">
      <formula>$L31&lt;TODAY()</formula>
    </cfRule>
  </conditionalFormatting>
  <conditionalFormatting sqref="H31:J44">
    <cfRule type="expression" dxfId="7" priority="3">
      <formula>AND(TODAY()&gt;=$L30+1,TODAY()&lt;=$L31)</formula>
    </cfRule>
  </conditionalFormatting>
  <conditionalFormatting sqref="H31:J44">
    <cfRule type="expression" dxfId="6" priority="4">
      <formula>$L31&lt;TODAY()</formula>
    </cfRule>
  </conditionalFormatting>
  <conditionalFormatting sqref="H45:J56">
    <cfRule type="expression" dxfId="5" priority="1">
      <formula>AND(TODAY()&gt;=$L44+1,TODAY()&lt;=$L45)</formula>
    </cfRule>
  </conditionalFormatting>
  <conditionalFormatting sqref="H45:J56">
    <cfRule type="expression" dxfId="4" priority="2">
      <formula>$L45&lt;TODAY()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BA68"/>
  <sheetViews>
    <sheetView showGridLines="0" zoomScaleNormal="100" workbookViewId="0"/>
  </sheetViews>
  <sheetFormatPr defaultColWidth="3.42578125" defaultRowHeight="15.75" customHeight="1" x14ac:dyDescent="0.25"/>
  <cols>
    <col min="42" max="42" width="3.42578125" customWidth="1"/>
  </cols>
  <sheetData>
    <row r="1" spans="3:45" s="37" customFormat="1" ht="15.75" customHeight="1" x14ac:dyDescent="0.25"/>
    <row r="2" spans="3:45" s="37" customFormat="1" ht="15.75" customHeight="1" x14ac:dyDescent="0.25">
      <c r="C2" s="109" t="s">
        <v>37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AA2" s="109" t="s">
        <v>38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3:45" s="37" customFormat="1" ht="15.75" customHeight="1" x14ac:dyDescent="0.2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</row>
    <row r="4" spans="3:45" s="37" customFormat="1" ht="15.75" customHeight="1" x14ac:dyDescent="0.25"/>
    <row r="5" spans="3:45" s="37" customFormat="1" ht="15.75" customHeight="1" x14ac:dyDescent="0.25"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3"/>
      <c r="T5" s="53"/>
      <c r="U5" s="53"/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2"/>
    </row>
    <row r="6" spans="3:45" s="37" customFormat="1" ht="15.75" customHeight="1" x14ac:dyDescent="0.25">
      <c r="E6" s="54"/>
      <c r="F6" s="55" t="s">
        <v>42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6"/>
      <c r="S6" s="53"/>
      <c r="T6" s="53"/>
      <c r="U6" s="53"/>
      <c r="AC6" s="54"/>
      <c r="AD6" s="55" t="s">
        <v>42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S6" s="53"/>
    </row>
    <row r="7" spans="3:45" s="37" customFormat="1" ht="15.75" customHeight="1" x14ac:dyDescent="0.25">
      <c r="E7" s="54"/>
      <c r="F7" s="74">
        <v>1</v>
      </c>
      <c r="G7" s="53" t="s">
        <v>43</v>
      </c>
      <c r="H7" s="53"/>
      <c r="I7" s="53"/>
      <c r="J7" s="53"/>
      <c r="K7" s="53"/>
      <c r="L7" s="53"/>
      <c r="M7" s="115">
        <f>IF(Start!A32="Yes",26000,19500)</f>
        <v>19500</v>
      </c>
      <c r="N7" s="115"/>
      <c r="O7" s="115"/>
      <c r="P7" s="115"/>
      <c r="Q7" s="115"/>
      <c r="R7" s="56"/>
      <c r="S7" s="53"/>
      <c r="T7" s="53"/>
      <c r="U7" s="53"/>
      <c r="AC7" s="54"/>
      <c r="AD7" s="75">
        <v>1</v>
      </c>
      <c r="AE7" s="53" t="s">
        <v>43</v>
      </c>
      <c r="AF7" s="53"/>
      <c r="AG7" s="53"/>
      <c r="AH7" s="53"/>
      <c r="AI7" s="53"/>
      <c r="AJ7" s="53"/>
      <c r="AK7" s="115">
        <f>IF(Start!A32="Yes",26000,19500)</f>
        <v>19500</v>
      </c>
      <c r="AL7" s="115"/>
      <c r="AM7" s="115"/>
      <c r="AN7" s="115"/>
      <c r="AO7" s="115"/>
      <c r="AP7" s="56"/>
      <c r="AS7" s="53"/>
    </row>
    <row r="8" spans="3:45" s="37" customFormat="1" ht="15.75" customHeight="1" x14ac:dyDescent="0.25">
      <c r="E8" s="54"/>
      <c r="F8" s="53"/>
      <c r="G8" s="53" t="s">
        <v>49</v>
      </c>
      <c r="H8" s="53"/>
      <c r="I8" s="53"/>
      <c r="J8" s="53"/>
      <c r="K8" s="53"/>
      <c r="L8" s="53"/>
      <c r="M8" s="116">
        <v>0</v>
      </c>
      <c r="N8" s="116"/>
      <c r="O8" s="116"/>
      <c r="P8" s="116"/>
      <c r="Q8" s="116"/>
      <c r="R8" s="56"/>
      <c r="S8" s="53"/>
      <c r="T8" s="53"/>
      <c r="U8" s="53"/>
      <c r="AC8" s="54"/>
      <c r="AD8" s="53"/>
      <c r="AE8" s="53" t="s">
        <v>49</v>
      </c>
      <c r="AF8" s="53"/>
      <c r="AG8" s="53"/>
      <c r="AH8" s="53"/>
      <c r="AI8" s="53"/>
      <c r="AJ8" s="53"/>
      <c r="AK8" s="116">
        <v>0</v>
      </c>
      <c r="AL8" s="116"/>
      <c r="AM8" s="116"/>
      <c r="AN8" s="116"/>
      <c r="AO8" s="116"/>
      <c r="AP8" s="56"/>
      <c r="AS8" s="53"/>
    </row>
    <row r="9" spans="3:45" s="37" customFormat="1" ht="15.75" customHeight="1" x14ac:dyDescent="0.25"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>
        <f>CHOOSE(F7,M7,M8)</f>
        <v>19500</v>
      </c>
      <c r="S9" s="53"/>
      <c r="T9" s="53"/>
      <c r="U9" s="53"/>
      <c r="AC9" s="57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>
        <f>CHOOSE(AD7,AK7,AK8)</f>
        <v>19500</v>
      </c>
      <c r="AS9" s="53"/>
    </row>
    <row r="10" spans="3:45" s="37" customFormat="1" ht="15.75" customHeight="1" x14ac:dyDescent="0.25"/>
    <row r="11" spans="3:45" s="37" customFormat="1" ht="15.75" customHeight="1" x14ac:dyDescent="0.25"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3"/>
      <c r="T11" s="53"/>
      <c r="U11" s="53"/>
      <c r="AC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53"/>
      <c r="AR11" s="53"/>
      <c r="AS11" s="53"/>
    </row>
    <row r="12" spans="3:45" s="37" customFormat="1" ht="15.75" customHeight="1" x14ac:dyDescent="0.25">
      <c r="E12" s="54"/>
      <c r="F12" s="55" t="s">
        <v>44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6"/>
      <c r="S12" s="53"/>
      <c r="T12" s="53"/>
      <c r="U12" s="53"/>
      <c r="AC12" s="54"/>
      <c r="AD12" s="55" t="s">
        <v>44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6"/>
      <c r="AQ12" s="53"/>
      <c r="AR12" s="53"/>
      <c r="AS12" s="53"/>
    </row>
    <row r="13" spans="3:45" s="37" customFormat="1" ht="15.75" customHeight="1" x14ac:dyDescent="0.25">
      <c r="E13" s="54"/>
      <c r="F13" s="111" t="s">
        <v>54</v>
      </c>
      <c r="G13" s="111"/>
      <c r="H13" s="111"/>
      <c r="I13" s="111"/>
      <c r="J13" s="111"/>
      <c r="K13" s="111"/>
      <c r="L13" s="111"/>
      <c r="M13" s="116">
        <v>0</v>
      </c>
      <c r="N13" s="116"/>
      <c r="O13" s="116"/>
      <c r="P13" s="116"/>
      <c r="Q13" s="116"/>
      <c r="R13" s="56"/>
      <c r="S13" s="53"/>
      <c r="T13" s="53"/>
      <c r="U13" s="53"/>
      <c r="AC13" s="54"/>
      <c r="AD13" s="111" t="s">
        <v>47</v>
      </c>
      <c r="AE13" s="111"/>
      <c r="AF13" s="111"/>
      <c r="AG13" s="111"/>
      <c r="AH13" s="111"/>
      <c r="AI13" s="111"/>
      <c r="AJ13" s="111"/>
      <c r="AK13" s="112">
        <v>0</v>
      </c>
      <c r="AL13" s="113"/>
      <c r="AM13" s="113"/>
      <c r="AN13" s="113"/>
      <c r="AO13" s="114"/>
      <c r="AP13" s="56"/>
      <c r="AQ13" s="53"/>
      <c r="AR13" s="53"/>
      <c r="AS13" s="53"/>
    </row>
    <row r="14" spans="3:45" s="37" customFormat="1" ht="15.75" customHeight="1" x14ac:dyDescent="0.25">
      <c r="E14" s="54"/>
      <c r="F14" s="111" t="s">
        <v>45</v>
      </c>
      <c r="G14" s="111"/>
      <c r="H14" s="111"/>
      <c r="I14" s="111"/>
      <c r="J14" s="111"/>
      <c r="K14" s="111"/>
      <c r="L14" s="111"/>
      <c r="M14" s="116">
        <v>0</v>
      </c>
      <c r="N14" s="116"/>
      <c r="O14" s="116"/>
      <c r="P14" s="116"/>
      <c r="Q14" s="116"/>
      <c r="R14" s="56"/>
      <c r="S14" s="53"/>
      <c r="T14" s="53"/>
      <c r="U14" s="53"/>
      <c r="AC14" s="57"/>
      <c r="AD14" s="117"/>
      <c r="AE14" s="117"/>
      <c r="AF14" s="117"/>
      <c r="AG14" s="117"/>
      <c r="AH14" s="117"/>
      <c r="AI14" s="117"/>
      <c r="AJ14" s="117"/>
      <c r="AK14" s="118"/>
      <c r="AL14" s="118"/>
      <c r="AM14" s="118"/>
      <c r="AN14" s="118"/>
      <c r="AO14" s="118"/>
      <c r="AP14" s="60"/>
      <c r="AQ14" s="53"/>
      <c r="AR14" s="53"/>
      <c r="AS14" s="53"/>
    </row>
    <row r="15" spans="3:45" s="37" customFormat="1" ht="15.75" customHeight="1" x14ac:dyDescent="0.25">
      <c r="E15" s="54"/>
      <c r="F15" s="111" t="s">
        <v>46</v>
      </c>
      <c r="G15" s="111"/>
      <c r="H15" s="111"/>
      <c r="I15" s="111"/>
      <c r="J15" s="111"/>
      <c r="K15" s="111"/>
      <c r="L15" s="111"/>
      <c r="M15" s="116">
        <v>0</v>
      </c>
      <c r="N15" s="116"/>
      <c r="O15" s="116"/>
      <c r="P15" s="116"/>
      <c r="Q15" s="116"/>
      <c r="R15" s="56"/>
      <c r="S15" s="53"/>
      <c r="T15" s="53"/>
      <c r="U15" s="53"/>
      <c r="AC15" s="53"/>
      <c r="AD15" s="111"/>
      <c r="AE15" s="111"/>
      <c r="AF15" s="111"/>
      <c r="AG15" s="111"/>
      <c r="AH15" s="111"/>
      <c r="AI15" s="111"/>
      <c r="AJ15" s="111"/>
      <c r="AK15" s="119"/>
      <c r="AL15" s="119"/>
      <c r="AM15" s="119"/>
      <c r="AN15" s="119"/>
      <c r="AO15" s="119"/>
      <c r="AP15" s="53"/>
      <c r="AQ15" s="53"/>
      <c r="AR15" s="53"/>
      <c r="AS15" s="53"/>
    </row>
    <row r="16" spans="3:45" s="37" customFormat="1" ht="15.75" customHeight="1" x14ac:dyDescent="0.25">
      <c r="E16" s="57"/>
      <c r="F16" s="58"/>
      <c r="G16" s="58"/>
      <c r="H16" s="58"/>
      <c r="I16" s="58"/>
      <c r="J16" s="58"/>
      <c r="K16" s="58"/>
      <c r="L16" s="58"/>
      <c r="M16" s="64"/>
      <c r="N16" s="63"/>
      <c r="O16" s="64"/>
      <c r="P16" s="64"/>
      <c r="Q16" s="64"/>
      <c r="R16" s="60"/>
      <c r="S16" s="53"/>
      <c r="T16" s="53"/>
      <c r="U16" s="53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3"/>
      <c r="AR16" s="53"/>
      <c r="AS16" s="53"/>
    </row>
    <row r="17" spans="1:53" s="37" customFormat="1" ht="15.75" customHeight="1" x14ac:dyDescent="0.25">
      <c r="AC17" s="54"/>
      <c r="AD17" s="120" t="s">
        <v>50</v>
      </c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56"/>
    </row>
    <row r="18" spans="1:53" s="37" customFormat="1" ht="15.75" customHeight="1" x14ac:dyDescent="0.25">
      <c r="D18" s="53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U18" s="53"/>
      <c r="AB18" s="53"/>
      <c r="AC18" s="54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56"/>
      <c r="AS18" s="53"/>
    </row>
    <row r="19" spans="1:53" s="37" customFormat="1" ht="15.75" customHeight="1" x14ac:dyDescent="0.25">
      <c r="D19" s="53"/>
      <c r="E19" s="54"/>
      <c r="F19" s="120" t="s">
        <v>50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  <c r="U19" s="53"/>
      <c r="AB19" s="53"/>
      <c r="AC19" s="54"/>
      <c r="AD19" s="74">
        <v>1</v>
      </c>
      <c r="AE19" s="53" t="s">
        <v>48</v>
      </c>
      <c r="AF19" s="53"/>
      <c r="AG19" s="53"/>
      <c r="AH19" s="53"/>
      <c r="AI19" s="53"/>
      <c r="AJ19" s="53"/>
      <c r="AK19" s="121">
        <f ca="1">COUNTIF(Deadlines!L30:N56,"&gt;="&amp;TODAY())</f>
        <v>24</v>
      </c>
      <c r="AL19" s="121"/>
      <c r="AM19" s="121"/>
      <c r="AN19" s="121"/>
      <c r="AO19" s="121"/>
      <c r="AP19" s="56"/>
      <c r="AS19" s="53"/>
    </row>
    <row r="20" spans="1:53" s="37" customFormat="1" ht="15.75" customHeight="1" x14ac:dyDescent="0.25">
      <c r="D20" s="53"/>
      <c r="E20" s="54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  <c r="U20" s="53"/>
      <c r="AB20" s="53"/>
      <c r="AC20" s="54"/>
      <c r="AD20" s="53"/>
      <c r="AE20" s="53" t="s">
        <v>49</v>
      </c>
      <c r="AF20" s="53"/>
      <c r="AG20" s="53"/>
      <c r="AH20" s="53"/>
      <c r="AI20" s="53"/>
      <c r="AJ20" s="53"/>
      <c r="AK20" s="122">
        <v>1</v>
      </c>
      <c r="AL20" s="122"/>
      <c r="AM20" s="122"/>
      <c r="AN20" s="122"/>
      <c r="AO20" s="122"/>
      <c r="AP20" s="56"/>
      <c r="AS20" s="53"/>
    </row>
    <row r="21" spans="1:53" s="37" customFormat="1" ht="15.75" customHeight="1" x14ac:dyDescent="0.25">
      <c r="D21" s="53"/>
      <c r="E21" s="54"/>
      <c r="F21" s="74">
        <v>1</v>
      </c>
      <c r="G21" s="53" t="s">
        <v>48</v>
      </c>
      <c r="H21" s="53"/>
      <c r="I21" s="53"/>
      <c r="J21" s="53"/>
      <c r="K21" s="53"/>
      <c r="L21" s="53"/>
      <c r="M21" s="121">
        <f ca="1">COUNTIF(Deadlines!AP30:AP56,"&gt;="&amp;TODAY())</f>
        <v>25</v>
      </c>
      <c r="N21" s="121"/>
      <c r="O21" s="121"/>
      <c r="P21" s="121"/>
      <c r="Q21" s="121"/>
      <c r="R21" s="56"/>
      <c r="U21" s="53"/>
      <c r="AB21" s="53"/>
      <c r="AC21" s="57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>
        <f ca="1">CHOOSE(AD19,AK19,AK20)</f>
        <v>24</v>
      </c>
      <c r="AS21" s="53"/>
      <c r="AZ21" s="53"/>
      <c r="BA21" s="53"/>
    </row>
    <row r="22" spans="1:53" s="37" customFormat="1" ht="15.75" customHeight="1" x14ac:dyDescent="0.25">
      <c r="D22" s="53"/>
      <c r="E22" s="54"/>
      <c r="F22" s="53"/>
      <c r="G22" s="53" t="s">
        <v>49</v>
      </c>
      <c r="H22" s="53"/>
      <c r="I22" s="53"/>
      <c r="J22" s="53"/>
      <c r="K22" s="53"/>
      <c r="L22" s="53"/>
      <c r="M22" s="122">
        <v>1</v>
      </c>
      <c r="N22" s="122"/>
      <c r="O22" s="122"/>
      <c r="P22" s="122"/>
      <c r="Q22" s="122"/>
      <c r="R22" s="56"/>
      <c r="U22" s="53"/>
      <c r="AB22" s="53"/>
      <c r="AS22" s="53"/>
      <c r="AZ22" s="53"/>
      <c r="BA22" s="53"/>
    </row>
    <row r="23" spans="1:53" s="37" customFormat="1" ht="15.75" customHeight="1" x14ac:dyDescent="0.25">
      <c r="D23" s="53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>
        <f ca="1">CHOOSE(F21,M21,M22)</f>
        <v>25</v>
      </c>
      <c r="U23" s="53"/>
      <c r="AB23" s="53"/>
      <c r="AS23" s="53"/>
      <c r="AZ23" s="53"/>
      <c r="BA23" s="53"/>
    </row>
    <row r="24" spans="1:53" s="37" customFormat="1" ht="15.75" customHeight="1" x14ac:dyDescent="0.25">
      <c r="AZ24" s="53"/>
      <c r="BA24" s="53"/>
    </row>
    <row r="25" spans="1:53" s="36" customFormat="1" ht="15.75" customHeight="1" x14ac:dyDescent="0.25">
      <c r="E25"/>
      <c r="Z25"/>
      <c r="AC25"/>
      <c r="AZ25" s="38"/>
      <c r="BA25" s="38"/>
    </row>
    <row r="26" spans="1:53" ht="15.75" customHeight="1" x14ac:dyDescent="0.25">
      <c r="A26" s="23"/>
      <c r="B26" s="23"/>
      <c r="AU26" s="38"/>
      <c r="AV26" s="38"/>
      <c r="AW26" s="38"/>
      <c r="AX26" s="38"/>
      <c r="AY26" s="38"/>
      <c r="AZ26" s="38"/>
      <c r="BA26" s="38"/>
    </row>
    <row r="28" spans="1:53" s="61" customFormat="1" ht="15.75" customHeight="1" x14ac:dyDescent="0.25"/>
    <row r="29" spans="1:53" s="61" customFormat="1" ht="17.25" customHeight="1" x14ac:dyDescent="0.25">
      <c r="C29" s="110" t="s">
        <v>53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AA29" s="123" t="s">
        <v>58</v>
      </c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5"/>
    </row>
    <row r="30" spans="1:53" s="61" customFormat="1" ht="17.25" customHeight="1" x14ac:dyDescent="0.25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AA30" s="126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8"/>
    </row>
    <row r="31" spans="1:53" s="61" customFormat="1" ht="15.75" customHeight="1" x14ac:dyDescent="0.25">
      <c r="C31" s="135">
        <f ca="1">(R9-SUM(M13:Q15))/R23</f>
        <v>780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W31" s="62"/>
      <c r="X31" s="62"/>
      <c r="Y31" s="62"/>
      <c r="AA31" s="129">
        <f ca="1">(AP9-AK13)/AP21</f>
        <v>812.5</v>
      </c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1"/>
    </row>
    <row r="32" spans="1:53" s="61" customFormat="1" ht="15.75" customHeight="1" x14ac:dyDescent="0.25"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AA32" s="132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4"/>
    </row>
    <row r="33" s="61" customFormat="1" ht="15.75" customHeight="1" x14ac:dyDescent="0.25"/>
    <row r="34" s="61" customFormat="1" ht="15.75" customHeight="1" x14ac:dyDescent="0.25"/>
    <row r="35" s="61" customFormat="1" ht="15.75" customHeight="1" x14ac:dyDescent="0.25"/>
    <row r="36" s="61" customFormat="1" ht="15.75" customHeight="1" x14ac:dyDescent="0.25"/>
    <row r="37" s="61" customFormat="1" ht="15.75" customHeight="1" x14ac:dyDescent="0.25"/>
    <row r="38" s="61" customFormat="1" ht="15.75" customHeight="1" x14ac:dyDescent="0.25"/>
    <row r="39" s="61" customFormat="1" ht="15.75" customHeight="1" x14ac:dyDescent="0.25"/>
    <row r="40" s="61" customFormat="1" ht="15.75" customHeight="1" x14ac:dyDescent="0.25"/>
    <row r="41" s="61" customFormat="1" ht="15.75" customHeight="1" x14ac:dyDescent="0.25"/>
    <row r="42" s="61" customFormat="1" ht="15.75" customHeight="1" x14ac:dyDescent="0.25"/>
    <row r="43" s="61" customFormat="1" ht="15.75" customHeight="1" x14ac:dyDescent="0.25"/>
    <row r="44" s="61" customFormat="1" ht="15.75" customHeight="1" x14ac:dyDescent="0.25"/>
    <row r="45" s="61" customFormat="1" ht="15.75" customHeight="1" x14ac:dyDescent="0.25"/>
    <row r="46" s="61" customFormat="1" ht="15.75" customHeight="1" x14ac:dyDescent="0.25"/>
    <row r="47" s="61" customFormat="1" ht="15.75" customHeight="1" x14ac:dyDescent="0.25"/>
    <row r="48" s="61" customFormat="1" ht="15.75" customHeight="1" x14ac:dyDescent="0.25"/>
    <row r="49" s="61" customFormat="1" ht="15.75" customHeight="1" x14ac:dyDescent="0.25"/>
    <row r="50" s="61" customFormat="1" ht="15.75" customHeight="1" x14ac:dyDescent="0.25"/>
    <row r="51" s="61" customFormat="1" ht="15.75" customHeight="1" x14ac:dyDescent="0.25"/>
    <row r="52" s="61" customFormat="1" ht="15.75" customHeight="1" x14ac:dyDescent="0.25"/>
    <row r="53" s="61" customFormat="1" ht="15.75" customHeight="1" x14ac:dyDescent="0.25"/>
    <row r="54" s="61" customFormat="1" ht="15.75" customHeight="1" x14ac:dyDescent="0.25"/>
    <row r="55" s="61" customFormat="1" ht="15.75" customHeight="1" x14ac:dyDescent="0.25"/>
    <row r="56" s="61" customFormat="1" ht="15.75" customHeight="1" x14ac:dyDescent="0.25"/>
    <row r="57" s="61" customFormat="1" ht="15.75" customHeight="1" x14ac:dyDescent="0.25"/>
    <row r="58" s="61" customFormat="1" ht="15.75" customHeight="1" x14ac:dyDescent="0.25"/>
    <row r="59" s="61" customFormat="1" ht="15.75" customHeight="1" x14ac:dyDescent="0.25"/>
    <row r="60" s="61" customFormat="1" ht="15.75" customHeight="1" x14ac:dyDescent="0.25"/>
    <row r="61" s="61" customFormat="1" ht="15.75" customHeight="1" x14ac:dyDescent="0.25"/>
    <row r="62" s="61" customFormat="1" ht="15.75" customHeight="1" x14ac:dyDescent="0.25"/>
    <row r="63" s="61" customFormat="1" ht="15.75" customHeight="1" x14ac:dyDescent="0.25"/>
    <row r="64" s="61" customFormat="1" ht="15.75" customHeight="1" x14ac:dyDescent="0.25"/>
    <row r="65" s="61" customFormat="1" ht="15.75" customHeight="1" x14ac:dyDescent="0.25"/>
    <row r="66" s="61" customFormat="1" ht="15.75" customHeight="1" x14ac:dyDescent="0.25"/>
    <row r="67" s="61" customFormat="1" ht="15.75" customHeight="1" x14ac:dyDescent="0.25"/>
    <row r="68" s="61" customFormat="1" ht="15.75" customHeight="1" x14ac:dyDescent="0.25"/>
  </sheetData>
  <sheetProtection sheet="1" objects="1" scenarios="1"/>
  <mergeCells count="28">
    <mergeCell ref="AK20:AO20"/>
    <mergeCell ref="AA29:AT30"/>
    <mergeCell ref="AA31:AT32"/>
    <mergeCell ref="M7:Q7"/>
    <mergeCell ref="M8:Q8"/>
    <mergeCell ref="M13:Q13"/>
    <mergeCell ref="M14:Q14"/>
    <mergeCell ref="C31:T32"/>
    <mergeCell ref="M22:Q22"/>
    <mergeCell ref="F19:Q20"/>
    <mergeCell ref="F14:L14"/>
    <mergeCell ref="M21:Q21"/>
    <mergeCell ref="C2:T3"/>
    <mergeCell ref="AA2:AR3"/>
    <mergeCell ref="C29:T30"/>
    <mergeCell ref="AD13:AJ13"/>
    <mergeCell ref="AK13:AO13"/>
    <mergeCell ref="F15:L15"/>
    <mergeCell ref="F13:L13"/>
    <mergeCell ref="AK7:AO7"/>
    <mergeCell ref="M15:Q15"/>
    <mergeCell ref="AD14:AJ14"/>
    <mergeCell ref="AK14:AO14"/>
    <mergeCell ref="AD15:AJ15"/>
    <mergeCell ref="AK15:AO15"/>
    <mergeCell ref="AK8:AO8"/>
    <mergeCell ref="AD17:AO18"/>
    <mergeCell ref="AK19:AO19"/>
  </mergeCells>
  <conditionalFormatting sqref="C31">
    <cfRule type="containsErrors" dxfId="3" priority="2">
      <formula>ISERROR(C31)</formula>
    </cfRule>
  </conditionalFormatting>
  <conditionalFormatting sqref="AA31:AT32">
    <cfRule type="containsErrors" dxfId="2" priority="1">
      <formula>ISERROR(AA31)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0" r:id="rId4" name="Option Button 3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5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5" name="Option Button 3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190500</xdr:rowOff>
                  </from>
                  <to>
                    <xdr:col>5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Option Button 36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0</xdr:rowOff>
                  </from>
                  <to>
                    <xdr:col>5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7" name="Option Button 37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190500</xdr:rowOff>
                  </from>
                  <to>
                    <xdr:col>5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Group Box 40">
              <controlPr defaultSize="0" autoFill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5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9" name="Group Box 42">
              <controlPr defaultSize="0" autoFill="0" autoPict="0">
                <anchor moveWithCells="1">
                  <from>
                    <xdr:col>33</xdr:col>
                    <xdr:colOff>190500</xdr:colOff>
                    <xdr:row>7</xdr:row>
                    <xdr:rowOff>190500</xdr:rowOff>
                  </from>
                  <to>
                    <xdr:col>34</xdr:col>
                    <xdr:colOff>209550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0" name="Group Box 43">
              <controlPr defaultSize="0" autoFill="0" autoPict="0">
                <anchor moveWithCells="1">
                  <from>
                    <xdr:col>4</xdr:col>
                    <xdr:colOff>209550</xdr:colOff>
                    <xdr:row>5</xdr:row>
                    <xdr:rowOff>190500</xdr:rowOff>
                  </from>
                  <to>
                    <xdr:col>5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1" name="Group Box 48">
              <controlPr defaultSize="0" autoFill="0" autoPict="0">
                <anchor moveWithCells="1">
                  <from>
                    <xdr:col>28</xdr:col>
                    <xdr:colOff>200025</xdr:colOff>
                    <xdr:row>20</xdr:row>
                    <xdr:rowOff>0</xdr:rowOff>
                  </from>
                  <to>
                    <xdr:col>29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2" name="Group Box 49">
              <controlPr defaultSize="0" autoFill="0" autoPict="0">
                <anchor moveWithCells="1">
                  <from>
                    <xdr:col>28</xdr:col>
                    <xdr:colOff>209550</xdr:colOff>
                    <xdr:row>5</xdr:row>
                    <xdr:rowOff>190500</xdr:rowOff>
                  </from>
                  <to>
                    <xdr:col>29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3" name="Option Button 53">
              <controlPr defaultSize="0" autoFill="0" autoLine="0" autoPict="0">
                <anchor moveWithCells="1">
                  <from>
                    <xdr:col>29</xdr:col>
                    <xdr:colOff>19050</xdr:colOff>
                    <xdr:row>6</xdr:row>
                    <xdr:rowOff>0</xdr:rowOff>
                  </from>
                  <to>
                    <xdr:col>29</xdr:col>
                    <xdr:colOff>209550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4" name="Option Button 54">
              <controlPr defaultSize="0" autoFill="0" autoLine="0" autoPict="0">
                <anchor moveWithCells="1">
                  <from>
                    <xdr:col>29</xdr:col>
                    <xdr:colOff>19050</xdr:colOff>
                    <xdr:row>6</xdr:row>
                    <xdr:rowOff>190500</xdr:rowOff>
                  </from>
                  <to>
                    <xdr:col>29</xdr:col>
                    <xdr:colOff>200025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5" name="Group Box 55">
              <controlPr defaultSize="0" autoFill="0" autoPict="0">
                <anchor moveWithCells="1">
                  <from>
                    <xdr:col>53</xdr:col>
                    <xdr:colOff>209550</xdr:colOff>
                    <xdr:row>9</xdr:row>
                    <xdr:rowOff>190500</xdr:rowOff>
                  </from>
                  <to>
                    <xdr:col>54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Option Button 57">
              <controlPr defaultSize="0" autoFill="0" autoLine="0" autoPict="0">
                <anchor moveWithCells="1">
                  <from>
                    <xdr:col>28</xdr:col>
                    <xdr:colOff>219075</xdr:colOff>
                    <xdr:row>18</xdr:row>
                    <xdr:rowOff>9525</xdr:rowOff>
                  </from>
                  <to>
                    <xdr:col>29</xdr:col>
                    <xdr:colOff>219075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Option Button 58">
              <controlPr defaultSize="0" autoFill="0" autoLine="0" autoPict="0">
                <anchor moveWithCells="1">
                  <from>
                    <xdr:col>28</xdr:col>
                    <xdr:colOff>219075</xdr:colOff>
                    <xdr:row>18</xdr:row>
                    <xdr:rowOff>180975</xdr:rowOff>
                  </from>
                  <to>
                    <xdr:col>29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Group Box 59">
              <controlPr defaultSize="0" autoFill="0" autoPict="0">
                <anchor moveWithCells="1">
                  <from>
                    <xdr:col>28</xdr:col>
                    <xdr:colOff>200025</xdr:colOff>
                    <xdr:row>18</xdr:row>
                    <xdr:rowOff>9525</xdr:rowOff>
                  </from>
                  <to>
                    <xdr:col>29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A97A-5D91-4407-95C5-FD11F3324179}">
  <sheetPr>
    <pageSetUpPr autoPageBreaks="0" fitToPage="1"/>
  </sheetPr>
  <dimension ref="A1:M38"/>
  <sheetViews>
    <sheetView topLeftCell="A2" zoomScaleNormal="100" workbookViewId="0">
      <selection activeCell="B8" sqref="B8"/>
    </sheetView>
  </sheetViews>
  <sheetFormatPr defaultRowHeight="14.25" x14ac:dyDescent="0.2"/>
  <cols>
    <col min="1" max="1" width="17.140625" style="2" customWidth="1"/>
    <col min="2" max="5" width="16.140625" style="2" customWidth="1"/>
    <col min="6" max="6" width="8.7109375" style="2" customWidth="1"/>
    <col min="7" max="7" width="17.140625" style="2" customWidth="1"/>
    <col min="8" max="8" width="30" style="2" customWidth="1"/>
    <col min="9" max="16384" width="9.140625" style="2"/>
  </cols>
  <sheetData>
    <row r="1" spans="1:13" ht="40.5" hidden="1" customHeight="1" x14ac:dyDescent="0.2">
      <c r="A1" s="85"/>
      <c r="B1" s="85"/>
      <c r="C1" s="85"/>
      <c r="D1" s="85"/>
      <c r="E1" s="85"/>
      <c r="F1" s="85"/>
      <c r="G1" s="85"/>
      <c r="H1" s="85"/>
    </row>
    <row r="2" spans="1:13" ht="23.25" x14ac:dyDescent="0.2">
      <c r="A2" s="146" t="s">
        <v>1</v>
      </c>
      <c r="B2" s="147"/>
      <c r="C2" s="147"/>
      <c r="D2" s="147"/>
      <c r="E2" s="148"/>
      <c r="F2" s="39"/>
      <c r="G2" s="149" t="s">
        <v>40</v>
      </c>
      <c r="H2" s="149"/>
      <c r="K2" s="22" t="s">
        <v>20</v>
      </c>
    </row>
    <row r="3" spans="1:13" ht="33" hidden="1" customHeight="1" x14ac:dyDescent="0.2">
      <c r="A3" s="69"/>
      <c r="B3" s="70"/>
      <c r="C3" s="70"/>
      <c r="D3" s="70"/>
      <c r="E3" s="71"/>
      <c r="F3" s="40"/>
      <c r="G3" s="90"/>
      <c r="H3" s="90"/>
      <c r="K3" s="22">
        <f>IF(Start!A32="Yes",25000,19000)</f>
        <v>19000</v>
      </c>
    </row>
    <row r="4" spans="1:13" ht="14.25" customHeight="1" x14ac:dyDescent="0.2">
      <c r="A4" s="150" t="s">
        <v>62</v>
      </c>
      <c r="B4" s="151"/>
      <c r="C4" s="151"/>
      <c r="D4" s="151"/>
      <c r="E4" s="152"/>
      <c r="F4" s="41"/>
      <c r="G4" s="153" t="s">
        <v>21</v>
      </c>
      <c r="H4" s="153"/>
    </row>
    <row r="5" spans="1:13" ht="14.25" customHeight="1" x14ac:dyDescent="0.2">
      <c r="A5" s="136" t="str">
        <f>"403(b) plan(s) for Calendar Year 2021 is $"&amp;IF(Start!A32="Yes","26,000*","19,500")</f>
        <v>403(b) plan(s) for Calendar Year 2021 is $19,500</v>
      </c>
      <c r="B5" s="137"/>
      <c r="C5" s="137"/>
      <c r="D5" s="137"/>
      <c r="E5" s="138"/>
      <c r="F5" s="41"/>
      <c r="G5" s="139" t="str">
        <f>"457 plan for Calendar Year 2021 is $"&amp;IF(Start!A32="Yes","26,000*","19,500")</f>
        <v>457 plan for Calendar Year 2021 is $19,500</v>
      </c>
      <c r="H5" s="139"/>
    </row>
    <row r="6" spans="1:13" ht="9" customHeight="1" x14ac:dyDescent="0.2">
      <c r="A6" s="140" t="str">
        <f>IF(Start!A32="Yes","*Includes $6,500 age-based catchup","")</f>
        <v/>
      </c>
      <c r="B6" s="141"/>
      <c r="C6" s="141"/>
      <c r="D6" s="141"/>
      <c r="E6" s="142"/>
      <c r="F6" s="42"/>
      <c r="G6" s="143" t="str">
        <f>IF(Start!A32="Yes","*Includes $6,500 age-based catchup","")</f>
        <v/>
      </c>
      <c r="H6" s="143"/>
    </row>
    <row r="7" spans="1:13" s="3" customFormat="1" ht="41.25" x14ac:dyDescent="0.25">
      <c r="A7" s="10" t="s">
        <v>2</v>
      </c>
      <c r="B7" s="8" t="s">
        <v>3</v>
      </c>
      <c r="C7" s="8" t="s">
        <v>22</v>
      </c>
      <c r="D7" s="8" t="s">
        <v>23</v>
      </c>
      <c r="E7" s="8" t="s">
        <v>39</v>
      </c>
      <c r="F7" s="43"/>
      <c r="G7" s="34" t="s">
        <v>2</v>
      </c>
      <c r="H7" s="35" t="s">
        <v>24</v>
      </c>
    </row>
    <row r="8" spans="1:13" s="5" customFormat="1" ht="15" customHeight="1" x14ac:dyDescent="0.2">
      <c r="A8" s="6">
        <f>'CY2021'!A8</f>
        <v>44211</v>
      </c>
      <c r="B8" s="82">
        <f>'CY2021'!B8</f>
        <v>0</v>
      </c>
      <c r="C8" s="82">
        <f>'CY2021'!C8</f>
        <v>0</v>
      </c>
      <c r="D8" s="82">
        <f>'CY2021'!D8</f>
        <v>0</v>
      </c>
      <c r="E8" s="4">
        <f>SUM(B8:D8)</f>
        <v>0</v>
      </c>
      <c r="F8" s="44"/>
      <c r="G8" s="6">
        <f>'CY2021'!G8</f>
        <v>44211</v>
      </c>
      <c r="H8" s="82">
        <f>'CY2021'!H8</f>
        <v>0</v>
      </c>
    </row>
    <row r="9" spans="1:13" s="5" customFormat="1" ht="13.5" x14ac:dyDescent="0.2">
      <c r="A9" s="6">
        <f>'CY2021'!A9</f>
        <v>44225</v>
      </c>
      <c r="B9" s="82">
        <f>'CY2021'!B9</f>
        <v>0</v>
      </c>
      <c r="C9" s="82">
        <f>'CY2021'!C9</f>
        <v>0</v>
      </c>
      <c r="D9" s="82">
        <f>'CY2021'!D9</f>
        <v>0</v>
      </c>
      <c r="E9" s="4">
        <f t="shared" ref="E9:E33" si="0">SUM(B9:D9)</f>
        <v>0</v>
      </c>
      <c r="F9" s="44"/>
      <c r="G9" s="6">
        <f>'CY2021'!G9</f>
        <v>44225</v>
      </c>
      <c r="H9" s="82">
        <f>'CY2021'!H9</f>
        <v>0</v>
      </c>
    </row>
    <row r="10" spans="1:13" s="5" customFormat="1" ht="13.5" x14ac:dyDescent="0.2">
      <c r="A10" s="6">
        <f>'CY2021'!A10</f>
        <v>44239</v>
      </c>
      <c r="B10" s="82">
        <f>'CY2021'!B10</f>
        <v>0</v>
      </c>
      <c r="C10" s="82">
        <f>'CY2021'!C10</f>
        <v>0</v>
      </c>
      <c r="D10" s="82">
        <f>'CY2021'!D10</f>
        <v>0</v>
      </c>
      <c r="E10" s="4">
        <f t="shared" si="0"/>
        <v>0</v>
      </c>
      <c r="F10" s="44"/>
      <c r="G10" s="6">
        <f>'CY2021'!G10</f>
        <v>44239</v>
      </c>
      <c r="H10" s="82">
        <f>'CY2021'!H10</f>
        <v>0</v>
      </c>
    </row>
    <row r="11" spans="1:13" s="5" customFormat="1" ht="13.5" x14ac:dyDescent="0.2">
      <c r="A11" s="6">
        <f>'CY2021'!A11</f>
        <v>44253</v>
      </c>
      <c r="B11" s="82">
        <f>'CY2021'!B11</f>
        <v>0</v>
      </c>
      <c r="C11" s="82">
        <f>'CY2021'!C11</f>
        <v>0</v>
      </c>
      <c r="D11" s="82">
        <f>'CY2021'!D11</f>
        <v>0</v>
      </c>
      <c r="E11" s="4">
        <f t="shared" si="0"/>
        <v>0</v>
      </c>
      <c r="F11" s="44"/>
      <c r="G11" s="6">
        <f>'CY2021'!G11</f>
        <v>44253</v>
      </c>
      <c r="H11" s="82">
        <f>'CY2021'!H11</f>
        <v>0</v>
      </c>
    </row>
    <row r="12" spans="1:13" s="5" customFormat="1" ht="13.5" x14ac:dyDescent="0.2">
      <c r="A12" s="6">
        <f>'CY2021'!A12</f>
        <v>44267</v>
      </c>
      <c r="B12" s="82">
        <f>'CY2021'!B12</f>
        <v>0</v>
      </c>
      <c r="C12" s="82">
        <f>'CY2021'!C12</f>
        <v>0</v>
      </c>
      <c r="D12" s="82">
        <f>'CY2021'!D12</f>
        <v>0</v>
      </c>
      <c r="E12" s="4">
        <f t="shared" si="0"/>
        <v>0</v>
      </c>
      <c r="F12" s="44"/>
      <c r="G12" s="6">
        <f>'CY2021'!G12</f>
        <v>44267</v>
      </c>
      <c r="H12" s="82">
        <f>'CY2021'!H12</f>
        <v>0</v>
      </c>
    </row>
    <row r="13" spans="1:13" s="5" customFormat="1" ht="13.5" x14ac:dyDescent="0.2">
      <c r="A13" s="6">
        <f>'CY2021'!A13</f>
        <v>44281</v>
      </c>
      <c r="B13" s="82">
        <f>'CY2021'!B13</f>
        <v>0</v>
      </c>
      <c r="C13" s="82">
        <f>'CY2021'!C13</f>
        <v>0</v>
      </c>
      <c r="D13" s="82">
        <f>'CY2021'!D13</f>
        <v>0</v>
      </c>
      <c r="E13" s="4">
        <f t="shared" si="0"/>
        <v>0</v>
      </c>
      <c r="F13" s="44"/>
      <c r="G13" s="6">
        <f>'CY2021'!G13</f>
        <v>44281</v>
      </c>
      <c r="H13" s="82">
        <f>'CY2021'!H13</f>
        <v>0</v>
      </c>
    </row>
    <row r="14" spans="1:13" s="5" customFormat="1" ht="13.5" x14ac:dyDescent="0.2">
      <c r="A14" s="6">
        <f>'CY2021'!A14</f>
        <v>44295</v>
      </c>
      <c r="B14" s="82">
        <f>'CY2021'!B14</f>
        <v>0</v>
      </c>
      <c r="C14" s="82">
        <f>'CY2021'!C14</f>
        <v>0</v>
      </c>
      <c r="D14" s="82">
        <f>'CY2021'!D14</f>
        <v>0</v>
      </c>
      <c r="E14" s="4">
        <f t="shared" si="0"/>
        <v>0</v>
      </c>
      <c r="F14" s="44"/>
      <c r="G14" s="6">
        <f>'CY2021'!G14</f>
        <v>44295</v>
      </c>
      <c r="H14" s="82">
        <f>'CY2021'!H14</f>
        <v>0</v>
      </c>
    </row>
    <row r="15" spans="1:13" s="5" customFormat="1" ht="13.5" x14ac:dyDescent="0.2">
      <c r="A15" s="6">
        <f>'CY2021'!A15</f>
        <v>44309</v>
      </c>
      <c r="B15" s="82">
        <f>'CY2021'!B15</f>
        <v>0</v>
      </c>
      <c r="C15" s="82">
        <f>'CY2021'!C15</f>
        <v>0</v>
      </c>
      <c r="D15" s="82">
        <f>'CY2021'!D15</f>
        <v>0</v>
      </c>
      <c r="E15" s="4">
        <f t="shared" si="0"/>
        <v>0</v>
      </c>
      <c r="F15" s="44"/>
      <c r="G15" s="6">
        <f>'CY2021'!G15</f>
        <v>44309</v>
      </c>
      <c r="H15" s="82">
        <f>'CY2021'!H15</f>
        <v>0</v>
      </c>
    </row>
    <row r="16" spans="1:13" s="5" customFormat="1" ht="13.5" x14ac:dyDescent="0.2">
      <c r="A16" s="6">
        <f>'CY2021'!A16</f>
        <v>44323</v>
      </c>
      <c r="B16" s="82">
        <f>'CY2021'!B16</f>
        <v>0</v>
      </c>
      <c r="C16" s="82">
        <f>'CY2021'!C16</f>
        <v>0</v>
      </c>
      <c r="D16" s="82">
        <f>'CY2021'!D16</f>
        <v>0</v>
      </c>
      <c r="E16" s="4">
        <f t="shared" si="0"/>
        <v>0</v>
      </c>
      <c r="F16" s="44"/>
      <c r="G16" s="6">
        <f>'CY2021'!G16</f>
        <v>44323</v>
      </c>
      <c r="H16" s="82">
        <f>'CY2021'!H16</f>
        <v>0</v>
      </c>
      <c r="M16" s="76"/>
    </row>
    <row r="17" spans="1:8" s="5" customFormat="1" ht="13.5" x14ac:dyDescent="0.2">
      <c r="A17" s="6">
        <f>'CY2021'!A17</f>
        <v>44337</v>
      </c>
      <c r="B17" s="82">
        <f>'CY2021'!B17</f>
        <v>0</v>
      </c>
      <c r="C17" s="82">
        <f>'CY2021'!C17</f>
        <v>0</v>
      </c>
      <c r="D17" s="82">
        <f>'CY2021'!D17</f>
        <v>0</v>
      </c>
      <c r="E17" s="4">
        <f t="shared" si="0"/>
        <v>0</v>
      </c>
      <c r="F17" s="44"/>
      <c r="G17" s="6">
        <f>'CY2021'!G17</f>
        <v>44337</v>
      </c>
      <c r="H17" s="82">
        <f>'CY2021'!H17</f>
        <v>0</v>
      </c>
    </row>
    <row r="18" spans="1:8" s="5" customFormat="1" ht="13.5" x14ac:dyDescent="0.2">
      <c r="A18" s="6">
        <f>'CY2021'!A18</f>
        <v>44351</v>
      </c>
      <c r="B18" s="82">
        <f>'CY2021'!B18</f>
        <v>0</v>
      </c>
      <c r="C18" s="82">
        <f>'CY2021'!C18</f>
        <v>0</v>
      </c>
      <c r="D18" s="82">
        <f>'CY2021'!D18</f>
        <v>0</v>
      </c>
      <c r="E18" s="4">
        <f t="shared" si="0"/>
        <v>0</v>
      </c>
      <c r="F18" s="44"/>
      <c r="G18" s="6">
        <f>'CY2021'!G18</f>
        <v>44351</v>
      </c>
      <c r="H18" s="82">
        <f>'CY2021'!H18</f>
        <v>0</v>
      </c>
    </row>
    <row r="19" spans="1:8" s="5" customFormat="1" ht="13.5" x14ac:dyDescent="0.2">
      <c r="A19" s="6">
        <f>'CY2021'!A19</f>
        <v>44365</v>
      </c>
      <c r="B19" s="82">
        <f>'CY2021'!B19</f>
        <v>0</v>
      </c>
      <c r="C19" s="82">
        <f>'CY2021'!C19</f>
        <v>0</v>
      </c>
      <c r="D19" s="82">
        <f>'CY2021'!D19</f>
        <v>0</v>
      </c>
      <c r="E19" s="4">
        <f t="shared" si="0"/>
        <v>0</v>
      </c>
      <c r="F19" s="44"/>
      <c r="G19" s="6">
        <f>'CY2021'!G19</f>
        <v>44365</v>
      </c>
      <c r="H19" s="82">
        <f>'CY2021'!H19</f>
        <v>0</v>
      </c>
    </row>
    <row r="20" spans="1:8" s="5" customFormat="1" ht="13.5" x14ac:dyDescent="0.2">
      <c r="A20" s="6">
        <f>'CY2021'!A20</f>
        <v>44379</v>
      </c>
      <c r="B20" s="82">
        <f>'CY2021'!B20</f>
        <v>0</v>
      </c>
      <c r="C20" s="82">
        <f>'CY2021'!C20</f>
        <v>0</v>
      </c>
      <c r="D20" s="82">
        <f>'CY2021'!D20</f>
        <v>0</v>
      </c>
      <c r="E20" s="4">
        <f t="shared" si="0"/>
        <v>0</v>
      </c>
      <c r="F20" s="44"/>
      <c r="G20" s="6">
        <f>'CY2021'!G20</f>
        <v>44379</v>
      </c>
      <c r="H20" s="82">
        <f>'CY2021'!H20</f>
        <v>0</v>
      </c>
    </row>
    <row r="21" spans="1:8" s="5" customFormat="1" ht="13.5" x14ac:dyDescent="0.2">
      <c r="A21" s="6">
        <f>'CY2021'!A21</f>
        <v>44393</v>
      </c>
      <c r="B21" s="82">
        <f>'CY2021'!B21</f>
        <v>0</v>
      </c>
      <c r="C21" s="82">
        <f>'CY2021'!C21</f>
        <v>0</v>
      </c>
      <c r="D21" s="82">
        <f>'CY2021'!D21</f>
        <v>0</v>
      </c>
      <c r="E21" s="4">
        <f t="shared" si="0"/>
        <v>0</v>
      </c>
      <c r="F21" s="44"/>
      <c r="G21" s="6">
        <f>'CY2021'!G21</f>
        <v>44393</v>
      </c>
      <c r="H21" s="82">
        <f>'CY2021'!H21</f>
        <v>0</v>
      </c>
    </row>
    <row r="22" spans="1:8" s="5" customFormat="1" ht="13.5" x14ac:dyDescent="0.2">
      <c r="A22" s="6">
        <f>'CY2021'!A22</f>
        <v>44407</v>
      </c>
      <c r="B22" s="82">
        <f>'CY2021'!B22</f>
        <v>0</v>
      </c>
      <c r="C22" s="82">
        <f>'CY2021'!C22</f>
        <v>0</v>
      </c>
      <c r="D22" s="82">
        <f>'CY2021'!D22</f>
        <v>0</v>
      </c>
      <c r="E22" s="4">
        <f t="shared" si="0"/>
        <v>0</v>
      </c>
      <c r="F22" s="44"/>
      <c r="G22" s="6">
        <f>'CY2021'!G22</f>
        <v>44407</v>
      </c>
      <c r="H22" s="82">
        <f>'CY2021'!H22</f>
        <v>0</v>
      </c>
    </row>
    <row r="23" spans="1:8" s="5" customFormat="1" ht="13.5" x14ac:dyDescent="0.2">
      <c r="A23" s="6">
        <f>'CY2021'!A23</f>
        <v>44421</v>
      </c>
      <c r="B23" s="82">
        <f>'CY2021'!B23</f>
        <v>0</v>
      </c>
      <c r="C23" s="82">
        <f>'CY2021'!C23</f>
        <v>0</v>
      </c>
      <c r="D23" s="82">
        <f>'CY2021'!D23</f>
        <v>0</v>
      </c>
      <c r="E23" s="4">
        <f t="shared" si="0"/>
        <v>0</v>
      </c>
      <c r="F23" s="44"/>
      <c r="G23" s="6">
        <f>'CY2021'!G23</f>
        <v>44421</v>
      </c>
      <c r="H23" s="82">
        <f>'CY2021'!H23</f>
        <v>0</v>
      </c>
    </row>
    <row r="24" spans="1:8" s="5" customFormat="1" ht="13.5" x14ac:dyDescent="0.2">
      <c r="A24" s="6">
        <f>'CY2021'!A24</f>
        <v>44435</v>
      </c>
      <c r="B24" s="82">
        <f>'CY2021'!B24</f>
        <v>0</v>
      </c>
      <c r="C24" s="82">
        <f>'CY2021'!C24</f>
        <v>0</v>
      </c>
      <c r="D24" s="82">
        <f>'CY2021'!D24</f>
        <v>0</v>
      </c>
      <c r="E24" s="4">
        <f t="shared" si="0"/>
        <v>0</v>
      </c>
      <c r="F24" s="44"/>
      <c r="G24" s="6">
        <f>'CY2021'!G24</f>
        <v>44435</v>
      </c>
      <c r="H24" s="82">
        <f>'CY2021'!H24</f>
        <v>0</v>
      </c>
    </row>
    <row r="25" spans="1:8" s="5" customFormat="1" ht="13.5" x14ac:dyDescent="0.2">
      <c r="A25" s="6">
        <f>'CY2021'!A25</f>
        <v>44449</v>
      </c>
      <c r="B25" s="82">
        <f>'CY2021'!B25</f>
        <v>0</v>
      </c>
      <c r="C25" s="82">
        <f>'CY2021'!C25</f>
        <v>0</v>
      </c>
      <c r="D25" s="82">
        <f>'CY2021'!D25</f>
        <v>0</v>
      </c>
      <c r="E25" s="4">
        <f t="shared" si="0"/>
        <v>0</v>
      </c>
      <c r="F25" s="44"/>
      <c r="G25" s="6">
        <f>'CY2021'!G25</f>
        <v>44449</v>
      </c>
      <c r="H25" s="82">
        <f>'CY2021'!H25</f>
        <v>0</v>
      </c>
    </row>
    <row r="26" spans="1:8" s="5" customFormat="1" ht="13.5" x14ac:dyDescent="0.2">
      <c r="A26" s="6">
        <f>'CY2021'!A26</f>
        <v>44463</v>
      </c>
      <c r="B26" s="82">
        <f>'CY2021'!B26</f>
        <v>0</v>
      </c>
      <c r="C26" s="82">
        <f>'CY2021'!C26</f>
        <v>0</v>
      </c>
      <c r="D26" s="82">
        <f>'CY2021'!D26</f>
        <v>0</v>
      </c>
      <c r="E26" s="4">
        <f t="shared" si="0"/>
        <v>0</v>
      </c>
      <c r="F26" s="44"/>
      <c r="G26" s="6">
        <f>'CY2021'!G26</f>
        <v>44463</v>
      </c>
      <c r="H26" s="82">
        <f>'CY2021'!H26</f>
        <v>0</v>
      </c>
    </row>
    <row r="27" spans="1:8" s="5" customFormat="1" ht="13.5" x14ac:dyDescent="0.2">
      <c r="A27" s="6">
        <f>'CY2021'!A27</f>
        <v>44477</v>
      </c>
      <c r="B27" s="82">
        <f>'CY2021'!B27</f>
        <v>0</v>
      </c>
      <c r="C27" s="82">
        <f>'CY2021'!C27</f>
        <v>0</v>
      </c>
      <c r="D27" s="82">
        <f>'CY2021'!D27</f>
        <v>0</v>
      </c>
      <c r="E27" s="4">
        <f t="shared" si="0"/>
        <v>0</v>
      </c>
      <c r="F27" s="44"/>
      <c r="G27" s="6">
        <f>'CY2021'!G27</f>
        <v>44477</v>
      </c>
      <c r="H27" s="82">
        <f>'CY2021'!H27</f>
        <v>0</v>
      </c>
    </row>
    <row r="28" spans="1:8" s="5" customFormat="1" ht="13.5" x14ac:dyDescent="0.2">
      <c r="A28" s="6">
        <f>'CY2021'!A28</f>
        <v>44491</v>
      </c>
      <c r="B28" s="82">
        <f>'CY2021'!B28</f>
        <v>0</v>
      </c>
      <c r="C28" s="82">
        <f>'CY2021'!C28</f>
        <v>0</v>
      </c>
      <c r="D28" s="82">
        <f>'CY2021'!D28</f>
        <v>0</v>
      </c>
      <c r="E28" s="4">
        <f t="shared" si="0"/>
        <v>0</v>
      </c>
      <c r="F28" s="44"/>
      <c r="G28" s="6">
        <f>'CY2021'!G28</f>
        <v>44491</v>
      </c>
      <c r="H28" s="82">
        <f>'CY2021'!H28</f>
        <v>0</v>
      </c>
    </row>
    <row r="29" spans="1:8" s="5" customFormat="1" ht="13.5" x14ac:dyDescent="0.2">
      <c r="A29" s="6">
        <f>'CY2021'!A29</f>
        <v>44505</v>
      </c>
      <c r="B29" s="82">
        <f>'CY2021'!B29</f>
        <v>0</v>
      </c>
      <c r="C29" s="82">
        <f>'CY2021'!C29</f>
        <v>0</v>
      </c>
      <c r="D29" s="82">
        <f>'CY2021'!D29</f>
        <v>0</v>
      </c>
      <c r="E29" s="4">
        <f t="shared" si="0"/>
        <v>0</v>
      </c>
      <c r="F29" s="44"/>
      <c r="G29" s="6">
        <f>'CY2021'!G29</f>
        <v>44505</v>
      </c>
      <c r="H29" s="82">
        <f>'CY2021'!H29</f>
        <v>0</v>
      </c>
    </row>
    <row r="30" spans="1:8" s="5" customFormat="1" ht="13.5" x14ac:dyDescent="0.2">
      <c r="A30" s="6">
        <f>'CY2021'!A30</f>
        <v>44519</v>
      </c>
      <c r="B30" s="82">
        <f>'CY2021'!B30</f>
        <v>0</v>
      </c>
      <c r="C30" s="82">
        <f>'CY2021'!C30</f>
        <v>0</v>
      </c>
      <c r="D30" s="82">
        <f>'CY2021'!D30</f>
        <v>0</v>
      </c>
      <c r="E30" s="4">
        <f t="shared" si="0"/>
        <v>0</v>
      </c>
      <c r="F30" s="44"/>
      <c r="G30" s="6">
        <f>'CY2021'!G30</f>
        <v>44519</v>
      </c>
      <c r="H30" s="82">
        <f>'CY2021'!H30</f>
        <v>0</v>
      </c>
    </row>
    <row r="31" spans="1:8" s="5" customFormat="1" ht="13.5" x14ac:dyDescent="0.2">
      <c r="A31" s="6">
        <f>'CY2021'!A31</f>
        <v>44533</v>
      </c>
      <c r="B31" s="82">
        <f>'CY2021'!B31</f>
        <v>0</v>
      </c>
      <c r="C31" s="82">
        <f>'CY2021'!C31</f>
        <v>0</v>
      </c>
      <c r="D31" s="82">
        <f>'CY2021'!D31</f>
        <v>0</v>
      </c>
      <c r="E31" s="4">
        <f t="shared" si="0"/>
        <v>0</v>
      </c>
      <c r="F31" s="44"/>
      <c r="G31" s="6">
        <f>'CY2021'!G31</f>
        <v>44533</v>
      </c>
      <c r="H31" s="82">
        <f>'CY2021'!H31</f>
        <v>0</v>
      </c>
    </row>
    <row r="32" spans="1:8" s="5" customFormat="1" ht="13.5" x14ac:dyDescent="0.2">
      <c r="A32" s="6">
        <f>'CY2021'!A32</f>
        <v>44547</v>
      </c>
      <c r="B32" s="82">
        <f>'CY2021'!B32</f>
        <v>0</v>
      </c>
      <c r="C32" s="82">
        <f>'CY2021'!C32</f>
        <v>0</v>
      </c>
      <c r="D32" s="82">
        <f>'CY2021'!D32</f>
        <v>0</v>
      </c>
      <c r="E32" s="4">
        <f t="shared" si="0"/>
        <v>0</v>
      </c>
      <c r="F32" s="44"/>
      <c r="G32" s="6">
        <f>'CY2021'!G32</f>
        <v>44547</v>
      </c>
      <c r="H32" s="82">
        <f>'CY2021'!H32</f>
        <v>0</v>
      </c>
    </row>
    <row r="33" spans="1:8" s="5" customFormat="1" ht="13.5" x14ac:dyDescent="0.2">
      <c r="A33" s="6">
        <f>'CY2021'!A33</f>
        <v>44561</v>
      </c>
      <c r="B33" s="82">
        <f>'CY2021'!B33</f>
        <v>0</v>
      </c>
      <c r="C33" s="82">
        <f>'CY2021'!C33</f>
        <v>0</v>
      </c>
      <c r="D33" s="82">
        <f>'CY2021'!D33</f>
        <v>0</v>
      </c>
      <c r="E33" s="4">
        <f t="shared" si="0"/>
        <v>0</v>
      </c>
      <c r="F33" s="44"/>
      <c r="G33" s="6">
        <f>'CY2021'!G33</f>
        <v>44561</v>
      </c>
      <c r="H33" s="82">
        <f>'CY2021'!H33</f>
        <v>0</v>
      </c>
    </row>
    <row r="34" spans="1:8" ht="27.75" customHeight="1" x14ac:dyDescent="0.25">
      <c r="A34" s="31" t="s">
        <v>0</v>
      </c>
      <c r="B34" s="32">
        <f>SUM(B8:B33)</f>
        <v>0</v>
      </c>
      <c r="C34" s="32">
        <f>SUM(C8:C33)</f>
        <v>0</v>
      </c>
      <c r="D34" s="32">
        <f>SUM(D8:D33)</f>
        <v>0</v>
      </c>
      <c r="E34" s="33">
        <f>SUM(B34:D34)</f>
        <v>0</v>
      </c>
      <c r="F34" s="45"/>
      <c r="G34" s="31" t="s">
        <v>0</v>
      </c>
      <c r="H34" s="33">
        <f>SUM(H8:H33)</f>
        <v>0</v>
      </c>
    </row>
    <row r="35" spans="1:8" s="79" customFormat="1" ht="14.25" customHeight="1" x14ac:dyDescent="0.2">
      <c r="A35" s="144" t="str">
        <f>IF(E34&lt;K3," ","UF's payroll system will automatically suspend your voluntary 403(b) contributions when you reach the IRS limit for the calendar year.")</f>
        <v xml:space="preserve"> </v>
      </c>
      <c r="B35" s="144"/>
      <c r="C35" s="144"/>
      <c r="D35" s="144"/>
      <c r="E35" s="144"/>
      <c r="F35" s="78"/>
      <c r="G35" s="144" t="str">
        <f>IF(H34&lt;K3," ","UF's payroll system will automatically suspend your voluntary 457 contributions when you reach the IRS limit for the calendar year.")</f>
        <v xml:space="preserve"> </v>
      </c>
      <c r="H35" s="144"/>
    </row>
    <row r="36" spans="1:8" s="81" customFormat="1" ht="14.25" customHeight="1" x14ac:dyDescent="0.2">
      <c r="A36" s="145"/>
      <c r="B36" s="145"/>
      <c r="C36" s="145"/>
      <c r="D36" s="145"/>
      <c r="E36" s="145"/>
      <c r="F36" s="80"/>
      <c r="G36" s="145"/>
      <c r="H36" s="145"/>
    </row>
    <row r="37" spans="1:8" ht="14.25" customHeight="1" x14ac:dyDescent="0.2">
      <c r="A37" s="9"/>
      <c r="B37" s="9"/>
      <c r="C37" s="9"/>
      <c r="D37" s="9"/>
      <c r="E37" s="9"/>
      <c r="F37" s="9"/>
      <c r="G37" s="145"/>
      <c r="H37" s="145"/>
    </row>
    <row r="38" spans="1:8" ht="14.25" customHeight="1" x14ac:dyDescent="0.2">
      <c r="A38" s="9"/>
      <c r="B38" s="9"/>
      <c r="C38" s="9"/>
      <c r="D38" s="9"/>
      <c r="E38" s="9"/>
      <c r="F38" s="9"/>
      <c r="G38" s="9"/>
      <c r="H38" s="9"/>
    </row>
  </sheetData>
  <sheetProtection sheet="1" objects="1" scenarios="1"/>
  <mergeCells count="12">
    <mergeCell ref="A1:H1"/>
    <mergeCell ref="A2:E2"/>
    <mergeCell ref="G2:H2"/>
    <mergeCell ref="G3:H3"/>
    <mergeCell ref="A4:E4"/>
    <mergeCell ref="G4:H4"/>
    <mergeCell ref="A5:E5"/>
    <mergeCell ref="G5:H5"/>
    <mergeCell ref="A6:E6"/>
    <mergeCell ref="G6:H6"/>
    <mergeCell ref="A35:E36"/>
    <mergeCell ref="G35:H37"/>
  </mergeCells>
  <conditionalFormatting sqref="E34">
    <cfRule type="cellIs" dxfId="1" priority="2" operator="greaterThanOrEqual">
      <formula>$K$3</formula>
    </cfRule>
  </conditionalFormatting>
  <conditionalFormatting sqref="H34">
    <cfRule type="cellIs" dxfId="0" priority="1" operator="greaterThanOrEqual">
      <formula>$K$3</formula>
    </cfRule>
  </conditionalFormatting>
  <printOptions horizontalCentered="1" verticalCentered="1"/>
  <pageMargins left="0.25" right="0.25" top="0.75" bottom="0.75" header="0.3" footer="0.3"/>
  <pageSetup scale="97" orientation="landscape" r:id="rId1"/>
  <headerFooter>
    <oddHeader>&amp;CUniversity of Florida
Voluntary Savings Plans</oddHeader>
    <oddFooter>&amp;RProjections as of &amp;D</oddFooter>
  </headerFooter>
  <ignoredErrors>
    <ignoredError sqref="B8:D33 H8:H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Start</vt:lpstr>
      <vt:lpstr>CY2021</vt:lpstr>
      <vt:lpstr>Info</vt:lpstr>
      <vt:lpstr>Deadlines</vt:lpstr>
      <vt:lpstr>Help</vt:lpstr>
      <vt:lpstr>Printable</vt:lpstr>
      <vt:lpstr>'CY2021'!Print_Area</vt:lpstr>
      <vt:lpstr>Deadlines!Print_Area</vt:lpstr>
      <vt:lpstr>Help!Print_Area</vt:lpstr>
      <vt:lpstr>Info!Print_Area</vt:lpstr>
      <vt:lpstr>Printable!Print_Area</vt:lpstr>
      <vt:lpstr>Start!Print_Area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Howerton,Jacqueline L</cp:lastModifiedBy>
  <cp:lastPrinted>2021-01-13T21:03:37Z</cp:lastPrinted>
  <dcterms:created xsi:type="dcterms:W3CDTF">2014-09-10T17:35:10Z</dcterms:created>
  <dcterms:modified xsi:type="dcterms:W3CDTF">2021-01-13T21:07:09Z</dcterms:modified>
</cp:coreProperties>
</file>